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025"/>
  <workbookPr codeName="ThisWorkbook" autoCompressPictures="0"/>
  <mc:AlternateContent xmlns:mc="http://schemas.openxmlformats.org/markup-compatibility/2006">
    <mc:Choice Requires="x15">
      <x15ac:absPath xmlns:x15ac="http://schemas.microsoft.com/office/spreadsheetml/2010/11/ac" url="H:\Helgesen-Business-Management-Records\9001 - 2015 Records\8.0_Records\8.2_Records - Customer Requirements\Material Compliance\Conflict Mineral templates\"/>
    </mc:Choice>
  </mc:AlternateContent>
  <xr:revisionPtr revIDLastSave="0" documentId="13_ncr:1_{71EA39AD-7B35-4159-A207-4115400C4492}"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08" yWindow="-108" windowWidth="23256" windowHeight="12456"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B5" i="5"/>
  <c r="T5" i="5"/>
  <c r="C5" i="5"/>
  <c r="V5" i="5"/>
  <c r="J5" i="5"/>
  <c r="E5" i="5"/>
  <c r="S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C6" i="5"/>
  <c r="V6" i="5"/>
  <c r="J6" i="5"/>
  <c r="C7" i="5"/>
  <c r="V7" i="5"/>
  <c r="J7" i="5"/>
  <c r="C8" i="5"/>
  <c r="V8" i="5"/>
  <c r="J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6" i="5"/>
  <c r="E7" i="5"/>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J16" i="5"/>
  <c r="F16" i="5"/>
  <c r="I10" i="5"/>
  <c r="F10" i="5"/>
  <c r="R10" i="5"/>
  <c r="J10" i="5"/>
  <c r="H10" i="5"/>
  <c r="H13" i="5"/>
  <c r="R13" i="5"/>
  <c r="J13" i="5"/>
  <c r="I13" i="5"/>
  <c r="F13" i="5"/>
  <c r="H7" i="5"/>
  <c r="R7" i="5"/>
  <c r="F7" i="5"/>
  <c r="I7" i="5"/>
  <c r="H17" i="5"/>
  <c r="I17" i="5"/>
  <c r="J17" i="5"/>
  <c r="R17" i="5"/>
  <c r="F17" i="5"/>
  <c r="G66" i="6"/>
  <c r="H66" i="6"/>
  <c r="C66" i="6"/>
  <c r="G67" i="6"/>
  <c r="H67" i="6"/>
  <c r="D67" i="6"/>
  <c r="G65" i="6"/>
  <c r="H65" i="6"/>
  <c r="C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7" i="5"/>
  <c r="S12" i="5"/>
  <c r="S16" i="5"/>
  <c r="S15" i="5"/>
  <c r="S13" i="5"/>
  <c r="S14" i="5"/>
  <c r="S10" i="5"/>
  <c r="S11" i="5"/>
  <c r="S8" i="5"/>
  <c r="S9" i="5"/>
  <c r="S7"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<sst xmlns="http://schemas.openxmlformats.org/spreadsheetml/2006/main" count="22486" uniqueCount="15863">
  <si>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</si>
  <si>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</si>
  <si>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</si>
  <si>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</si>
  <si>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</si>
  <si>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</si>
  <si>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</si>
  <si>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</si>
  <si>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</si>
  <si>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</si>
  <si>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</si>
  <si>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</si>
  <si>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</si>
  <si>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</si>
  <si>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</si>
  <si>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</si>
  <si>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</si>
  <si>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</si>
  <si>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</si>
  <si>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</si>
  <si>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</si>
  <si>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</si>
  <si>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</si>
  <si>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</si>
  <si>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</si>
  <si>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</si>
  <si>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</si>
  <si>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</si>
  <si>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</si>
  <si>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</si>
  <si>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</si>
  <si>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</si>
  <si>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</si>
  <si>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</si>
  <si>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</si>
  <si>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</si>
  <si>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</si>
  <si>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</si>
  <si>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</si>
  <si>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</si>
  <si>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</si>
  <si>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</si>
  <si>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</si>
  <si>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</si>
  <si>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</si>
  <si>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</si>
  <si>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</si>
  <si>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</si>
  <si>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</si>
  <si>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</si>
  <si>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</si>
  <si>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</si>
  <si>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</si>
  <si>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</si>
  <si>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</si>
  <si>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</si>
  <si>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</si>
  <si>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</si>
  <si>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</si>
  <si>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</si>
  <si>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</si>
  <si>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</si>
  <si>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</si>
  <si>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</si>
  <si>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</si>
  <si>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</si>
  <si>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</si>
  <si>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</si>
  <si>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</si>
  <si>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</si>
  <si>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</si>
  <si>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</si>
  <si>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</si>
  <si>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</si>
  <si>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</si>
  <si>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</si>
  <si>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</si>
  <si>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</si>
  <si>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</si>
  <si>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</si>
  <si>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</si>
  <si>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</si>
  <si>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</si>
  <si>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</si>
  <si>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</si>
  <si>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</si>
  <si>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</si>
  <si>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</si>
  <si>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</si>
  <si>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</si>
  <si>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</si>
  <si>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</si>
  <si>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</si>
  <si>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</si>
  <si>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</si>
  <si>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</si>
  <si>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</si>
  <si>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</si>
  <si>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</si>
  <si>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</si>
  <si>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</si>
  <si>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</si>
  <si>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</si>
  <si>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</si>
  <si>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</si>
  <si>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</si>
  <si>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</si>
  <si>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</si>
  <si>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</si>
  <si>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</si>
  <si>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</si>
  <si>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</si>
  <si>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</si>
  <si>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</si>
  <si>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</si>
  <si>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</si>
  <si>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</si>
  <si>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</si>
  <si>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</si>
  <si>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</si>
  <si>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</si>
  <si>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</si>
  <si>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</si>
  <si>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</si>
  <si>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</si>
  <si>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</si>
  <si>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</si>
  <si>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</si>
  <si>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</si>
  <si>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</si>
  <si>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</si>
  <si>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</si>
  <si>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</si>
  <si>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</si>
  <si>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</si>
  <si>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</si>
  <si>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</si>
  <si>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</si>
  <si>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</si>
  <si>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</si>
  <si>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</si>
  <si>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</si>
  <si>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</si>
  <si>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</si>
  <si>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</si>
  <si>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</si>
  <si>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</si>
  <si>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</si>
  <si>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</si>
  <si>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</si>
  <si>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</si>
  <si>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</si>
  <si>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</si>
  <si>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</si>
  <si>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</si>
  <si>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</si>
  <si>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</si>
  <si>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</si>
  <si>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</si>
  <si>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</si>
  <si>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</si>
  <si>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</si>
  <si>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</si>
  <si>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</si>
  <si>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</si>
  <si>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</si>
  <si>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</si>
  <si>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</si>
  <si>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</si>
  <si>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</si>
  <si>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</si>
  <si>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</si>
  <si>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</si>
  <si>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</si>
  <si>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</si>
  <si>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</si>
  <si>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</si>
  <si>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</si>
  <si>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</si>
  <si>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</si>
  <si>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</si>
  <si>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</si>
  <si>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</si>
  <si>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</si>
  <si>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</si>
  <si>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</si>
  <si>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</si>
  <si>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</si>
  <si>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</si>
  <si>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</si>
  <si>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</si>
  <si>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</si>
  <si>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</si>
  <si>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</si>
  <si>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</si>
  <si>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</si>
  <si>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</si>
  <si>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</si>
  <si>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</si>
  <si>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</si>
  <si>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</si>
  <si>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</si>
  <si>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</si>
  <si>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</si>
  <si>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</si>
  <si>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</si>
  <si>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</si>
  <si>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</si>
  <si>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</si>
  <si>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</si>
  <si>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</si>
  <si>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</si>
  <si>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</si>
  <si>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</si>
  <si>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</si>
  <si>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</si>
  <si>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</si>
  <si>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</si>
  <si>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</si>
  <si>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</si>
  <si>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</si>
  <si>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</si>
  <si>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</si>
  <si>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</si>
  <si>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</si>
  <si>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</si>
  <si>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</si>
  <si>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</si>
  <si>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</si>
  <si>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</si>
  <si>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</si>
  <si>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</si>
  <si>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</si>
  <si>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</si>
  <si>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</si>
  <si>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</si>
  <si>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</si>
  <si>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</si>
  <si>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</si>
  <si>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</si>
  <si>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</si>
  <si>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</si>
  <si>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</si>
  <si>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</si>
  <si>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</si>
  <si>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</si>
  <si>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</si>
  <si>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</si>
  <si>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</si>
  <si>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</si>
  <si>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</si>
  <si>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</si>
  <si>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</si>
  <si>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</si>
  <si>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</si>
  <si>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</si>
  <si>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</si>
  <si>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</si>
  <si>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</si>
  <si>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</si>
  <si>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</si>
  <si>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</si>
  <si>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</si>
  <si>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</si>
  <si>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</si>
  <si>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</si>
  <si>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</si>
  <si>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</si>
  <si>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</si>
  <si>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</si>
  <si>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</si>
  <si>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</si>
  <si>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</si>
  <si>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</si>
  <si>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</si>
  <si>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</si>
  <si>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</si>
  <si>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</si>
  <si>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</si>
  <si>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</si>
  <si>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</si>
  <si>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</si>
  <si>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</si>
  <si>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</si>
  <si>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</si>
  <si>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</si>
  <si>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</si>
  <si>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</si>
  <si>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</si>
  <si>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</si>
  <si>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</si>
  <si>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</si>
  <si>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</si>
  <si>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</si>
  <si>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</si>
  <si>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</si>
  <si>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</si>
  <si>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</si>
  <si>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</si>
  <si>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</si>
  <si>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</si>
  <si>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</si>
  <si>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</si>
  <si>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</si>
  <si>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</si>
  <si>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</si>
  <si>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</si>
  <si>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</si>
  <si>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</si>
  <si>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</si>
  <si>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</si>
  <si>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</si>
  <si>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</si>
  <si>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</si>
  <si>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</si>
  <si>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</si>
  <si>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</si>
  <si>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</si>
  <si>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</si>
  <si>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</si>
  <si>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</si>
  <si>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</si>
  <si>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</si>
  <si>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</si>
  <si>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</si>
  <si>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</si>
  <si>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</si>
  <si>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</si>
  <si>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</si>
  <si>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</si>
  <si>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</si>
  <si>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</si>
  <si>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</si>
  <si>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</si>
  <si>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</si>
  <si>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</si>
  <si>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</si>
  <si>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</si>
  <si>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</si>
  <si>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</si>
  <si>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</si>
  <si>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</si>
  <si>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</si>
  <si>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</si>
  <si>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</si>
  <si>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</si>
  <si>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</si>
  <si>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</si>
  <si>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</si>
  <si>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</si>
  <si>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</si>
  <si>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</si>
  <si>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</si>
  <si>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</si>
  <si>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</si>
  <si>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</si>
  <si>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</si>
  <si>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</si>
  <si>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</si>
  <si>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</si>
  <si>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</si>
  <si>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</si>
  <si>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</si>
  <si>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</si>
  <si>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</si>
  <si>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</si>
  <si>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</si>
  <si>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</si>
  <si>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</si>
  <si>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</si>
  <si>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</si>
  <si>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</si>
  <si>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</si>
  <si>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</si>
  <si>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</si>
  <si>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</si>
  <si>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</si>
  <si>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</si>
  <si>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</si>
  <si>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</si>
  <si>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</si>
  <si>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</si>
  <si>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</si>
  <si>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</si>
  <si>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</si>
  <si>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</si>
  <si>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</si>
  <si>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</si>
  <si>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</si>
  <si>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</si>
  <si>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</si>
  <si>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</si>
  <si>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</si>
  <si>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</si>
  <si>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</si>
  <si>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</si>
  <si>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</si>
  <si>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</si>
  <si>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</si>
  <si>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</si>
  <si>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</si>
  <si>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</si>
  <si>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</si>
  <si>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</si>
  <si>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</si>
  <si>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</si>
  <si>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</si>
  <si>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</si>
  <si>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</si>
  <si>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</si>
  <si>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</si>
  <si>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</si>
  <si>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</si>
  <si>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</si>
  <si>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</si>
  <si>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</si>
  <si>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</si>
  <si>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</si>
  <si>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</si>
  <si>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</si>
  <si>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</si>
  <si>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</si>
  <si>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</si>
  <si>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</si>
  <si>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</si>
  <si>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</si>
  <si>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</si>
  <si>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</si>
  <si>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</si>
  <si>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</si>
  <si>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</si>
  <si>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</si>
  <si>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</si>
  <si>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</si>
  <si>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</si>
  <si>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</si>
  <si>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</si>
  <si>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</si>
  <si>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</si>
  <si>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</si>
  <si>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</si>
  <si>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</si>
  <si>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</si>
  <si>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</si>
  <si>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</si>
  <si>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</si>
  <si>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</si>
  <si>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</si>
  <si>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</si>
  <si>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</si>
  <si>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</si>
  <si>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</si>
  <si>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</si>
  <si>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</si>
  <si>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</si>
  <si>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</si>
  <si>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</si>
  <si>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</si>
  <si>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</si>
  <si>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</si>
  <si>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</si>
  <si>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</si>
  <si>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</si>
  <si>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</si>
  <si>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</si>
  <si>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</si>
  <si>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</si>
  <si>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</si>
  <si>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</si>
  <si>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</si>
  <si>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</si>
  <si>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</si>
  <si>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</si>
  <si>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</si>
  <si>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</si>
  <si>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</si>
  <si>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</si>
  <si>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</si>
  <si>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</si>
  <si>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</si>
  <si>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</si>
  <si>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</si>
  <si>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</si>
  <si>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</si>
  <si>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</si>
  <si>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</si>
  <si>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</si>
  <si>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</si>
  <si>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</si>
  <si>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</si>
  <si>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</si>
  <si>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</si>
  <si>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</si>
  <si>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</si>
  <si>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</si>
  <si>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</si>
  <si>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</si>
  <si>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</si>
  <si>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</si>
  <si>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</si>
  <si>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</si>
  <si>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</si>
  <si>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</si>
  <si>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</si>
  <si>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</si>
  <si>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</si>
  <si>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</si>
  <si>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</si>
  <si>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</si>
  <si>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</si>
  <si>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</si>
  <si>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</si>
  <si>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</si>
  <si>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</si>
  <si>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</si>
  <si>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</si>
  <si>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</si>
  <si>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</si>
  <si>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</si>
  <si>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</si>
  <si>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</si>
  <si>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</si>
  <si>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</si>
  <si>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</si>
  <si>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</si>
  <si>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</si>
  <si>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</si>
  <si>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</si>
  <si>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</si>
  <si>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</si>
  <si>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</si>
  <si>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</si>
  <si>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</si>
  <si>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</si>
  <si>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</si>
  <si>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</si>
  <si>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</si>
  <si>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</si>
  <si>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</si>
  <si>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</si>
  <si>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</si>
  <si>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</si>
  <si>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</si>
  <si>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</si>
  <si>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</si>
  <si>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</si>
  <si>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</si>
  <si>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</si>
  <si>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</si>
  <si>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</si>
  <si>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</si>
  <si>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</si>
  <si>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</si>
  <si>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</si>
  <si>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</si>
  <si>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</si>
  <si>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</si>
  <si>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</si>
  <si>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</si>
  <si>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</si>
  <si>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</si>
  <si>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</si>
  <si>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</si>
  <si>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</si>
  <si>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</si>
  <si>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</si>
  <si>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</si>
  <si>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</si>
  <si>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</si>
  <si>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</si>
  <si>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</si>
  <si>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</si>
  <si>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</si>
  <si>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</si>
  <si>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</si>
  <si>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</si>
  <si>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</si>
  <si>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</si>
  <si>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</si>
  <si>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</si>
  <si>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</si>
  <si>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</si>
  <si>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</si>
  <si>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</si>
  <si>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</si>
  <si>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</si>
  <si>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</si>
  <si>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</si>
  <si>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</si>
  <si>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</si>
  <si>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</si>
  <si>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</si>
  <si>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</si>
  <si>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</si>
  <si>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</si>
  <si>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</si>
  <si>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</si>
  <si>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</si>
  <si>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</si>
  <si>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</si>
  <si>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</si>
  <si>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</si>
  <si>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</si>
  <si>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</si>
  <si>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</si>
  <si>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</si>
  <si>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</si>
  <si>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</si>
  <si>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</si>
  <si>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</si>
  <si>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</si>
  <si>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</si>
  <si>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</si>
  <si>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</si>
  <si>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</si>
  <si>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</si>
  <si>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</si>
  <si>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</si>
  <si>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</si>
  <si>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</si>
  <si>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</si>
  <si>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</si>
  <si>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</si>
  <si>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</si>
  <si>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</si>
  <si>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</si>
  <si>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</si>
  <si>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</si>
  <si>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</si>
  <si>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</si>
  <si>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</si>
  <si>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</si>
  <si>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</si>
  <si>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</si>
  <si>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</si>
  <si>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</si>
  <si>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</si>
  <si>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</si>
  <si>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</si>
  <si>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</si>
  <si>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</si>
  <si>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</si>
  <si>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</si>
  <si>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</si>
  <si>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</si>
  <si>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</si>
  <si>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</si>
  <si>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</si>
  <si>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</si>
  <si>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</si>
  <si>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</si>
  <si>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</si>
  <si>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</si>
  <si>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</si>
  <si>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</si>
  <si>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</si>
  <si>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</si>
  <si>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</si>
  <si>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</si>
  <si>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</si>
  <si>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</si>
  <si>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</si>
  <si>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</si>
  <si>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</si>
  <si>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</si>
  <si>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</si>
  <si>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</si>
  <si>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</si>
  <si>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</si>
  <si>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</si>
  <si>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</si>
  <si>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</si>
  <si>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</si>
  <si>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</si>
  <si>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</si>
  <si>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</si>
  <si>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</si>
  <si>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</si>
  <si>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</si>
  <si>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</si>
  <si>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</si>
  <si>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</si>
  <si>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</si>
  <si>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</si>
  <si>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</si>
  <si>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</si>
  <si>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</si>
  <si>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</si>
  <si>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</si>
  <si>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</si>
  <si>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</si>
  <si>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</si>
  <si>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</si>
  <si>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</si>
  <si>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</si>
  <si>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</si>
  <si>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</si>
  <si>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</si>
  <si>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</si>
  <si>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</si>
  <si>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</si>
  <si>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</si>
  <si>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</si>
  <si>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</si>
  <si>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</si>
  <si>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</si>
  <si>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</si>
  <si>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</si>
  <si>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</si>
  <si>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</si>
  <si>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</si>
  <si>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</si>
  <si>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</si>
  <si>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</si>
  <si>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</si>
  <si>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</si>
  <si>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</si>
  <si>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</si>
  <si>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</si>
  <si>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</si>
  <si>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</si>
  <si>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</si>
  <si>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</si>
  <si>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</si>
  <si>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</si>
  <si>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</si>
  <si>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</si>
  <si>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</si>
  <si>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</si>
  <si>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</si>
  <si>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</si>
  <si>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</si>
  <si>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</si>
  <si>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</si>
  <si>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</si>
  <si>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</si>
  <si>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</si>
  <si>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</si>
  <si>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</si>
  <si>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</si>
  <si>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</si>
  <si>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</si>
  <si>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</si>
  <si>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</si>
  <si>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</si>
  <si>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</si>
  <si>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</si>
  <si>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</si>
  <si>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</si>
  <si>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</si>
  <si>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</si>
  <si>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</si>
  <si>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</si>
  <si>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</si>
  <si>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</si>
  <si>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</si>
  <si>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</si>
  <si>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</si>
  <si>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</si>
  <si>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</si>
  <si>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</si>
  <si>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</si>
  <si>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</si>
  <si>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</si>
  <si>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</si>
  <si>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</si>
  <si>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</si>
  <si>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</si>
  <si>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</si>
  <si>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</si>
  <si>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</si>
  <si>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</si>
  <si>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</si>
  <si>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</si>
  <si>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</si>
  <si>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</si>
  <si>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</si>
  <si>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</si>
  <si>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</si>
  <si>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</si>
  <si>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</si>
  <si>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</si>
  <si>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</si>
  <si>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</si>
  <si>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</si>
  <si>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</si>
  <si>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</si>
  <si>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</si>
  <si>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</si>
  <si>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</si>
  <si>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</si>
  <si>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</si>
  <si>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</si>
  <si>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</si>
  <si>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</si>
  <si>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</si>
  <si>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</si>
  <si>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</si>
  <si>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</si>
  <si>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</si>
  <si>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</si>
  <si>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</si>
  <si>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</si>
  <si>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</si>
  <si>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</si>
  <si>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</si>
  <si>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</si>
  <si>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</si>
  <si>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</si>
  <si>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</si>
  <si>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</si>
  <si>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</si>
  <si>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</si>
  <si>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</si>
  <si>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</si>
  <si>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</si>
  <si>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</si>
  <si>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</si>
  <si>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</si>
  <si>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</si>
  <si>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</si>
  <si>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</si>
  <si>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</si>
  <si>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</si>
  <si>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</si>
  <si>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</si>
  <si>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</si>
  <si>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</si>
  <si>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</si>
  <si>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</si>
  <si>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</si>
  <si>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</si>
  <si>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</si>
  <si>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</si>
  <si>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</si>
  <si>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</si>
  <si>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</si>
  <si>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</si>
  <si>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</si>
  <si>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</si>
  <si>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</si>
  <si>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</si>
  <si>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</si>
  <si>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</si>
  <si>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</si>
  <si>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</si>
  <si>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</si>
  <si>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</si>
  <si>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</si>
  <si>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</si>
  <si>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</si>
  <si>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</si>
  <si>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</si>
  <si>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</si>
  <si>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</si>
  <si>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</si>
  <si>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</si>
  <si>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</si>
  <si>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</si>
  <si>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</si>
  <si>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</si>
  <si>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</si>
  <si>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</si>
  <si>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</si>
  <si>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</si>
  <si>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</si>
  <si>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</si>
  <si>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</si>
  <si>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</si>
  <si>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</si>
  <si>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</si>
  <si>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</si>
  <si>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</si>
  <si>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</si>
  <si>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</si>
  <si>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</si>
  <si>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</si>
  <si>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</si>
  <si>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</si>
  <si>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</si>
  <si>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</si>
  <si>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</si>
  <si>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</si>
  <si>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</si>
  <si>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</si>
  <si>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</si>
  <si>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</si>
  <si>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</si>
  <si>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</si>
  <si>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</si>
  <si>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</si>
  <si>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</si>
  <si>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</si>
  <si>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</si>
  <si>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</si>
  <si>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</si>
  <si>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</si>
  <si>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</si>
  <si>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</si>
  <si>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</si>
  <si>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</si>
  <si>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</si>
  <si>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</si>
  <si>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</si>
  <si>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</si>
  <si>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</si>
  <si>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</si>
  <si>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</si>
  <si>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</si>
  <si>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</si>
  <si>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</si>
  <si>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</si>
  <si>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</si>
  <si>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</si>
  <si>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</si>
  <si>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</si>
  <si>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</si>
  <si>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</si>
  <si>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</si>
  <si>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</si>
  <si>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</si>
  <si>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</si>
  <si>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</si>
  <si>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</si>
  <si>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</si>
  <si>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</si>
  <si>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</si>
  <si>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</si>
  <si>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</si>
  <si>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</si>
  <si>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</si>
  <si>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</si>
  <si>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</si>
  <si>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</si>
  <si>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</si>
  <si>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</si>
  <si>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</si>
  <si>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</si>
  <si>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</si>
  <si>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</si>
  <si>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</si>
  <si>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</si>
  <si>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</si>
  <si>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</si>
  <si>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</si>
  <si>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</si>
  <si>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</si>
  <si>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</si>
  <si>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</si>
  <si>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</si>
  <si>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</si>
  <si>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</si>
  <si>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</si>
  <si>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</si>
  <si>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</si>
  <si>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</si>
  <si>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</si>
  <si>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</si>
  <si>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</si>
  <si>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</si>
  <si>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</si>
  <si>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</si>
  <si>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</si>
  <si>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</si>
  <si>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</si>
  <si>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</si>
  <si>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</si>
  <si>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</si>
  <si>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</si>
  <si>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</si>
  <si>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</si>
  <si>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</si>
  <si>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</si>
  <si>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</si>
  <si>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</si>
  <si>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</si>
  <si>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</si>
  <si>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</si>
  <si>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</si>
  <si>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</si>
  <si>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</si>
  <si>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</si>
  <si>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</si>
  <si>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</si>
  <si>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</si>
  <si>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</si>
  <si>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</si>
  <si>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</si>
  <si>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</si>
  <si>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</si>
  <si>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</si>
  <si>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</si>
  <si>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</si>
  <si>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</si>
  <si>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</si>
  <si>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</si>
  <si>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</si>
  <si>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</si>
  <si>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</si>
  <si>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</si>
  <si>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</si>
  <si>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</si>
  <si>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</si>
  <si>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</si>
  <si>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</si>
  <si>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</si>
  <si>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</si>
  <si>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</si>
  <si>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</si>
  <si>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</si>
  <si>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</si>
  <si>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</si>
  <si>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</si>
  <si>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</si>
  <si>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</si>
  <si>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</si>
  <si>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</si>
  <si>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</si>
  <si>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</si>
  <si>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</si>
  <si>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</si>
  <si>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</si>
  <si>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</si>
  <si>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</si>
  <si>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</si>
  <si>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</si>
  <si>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</si>
  <si>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</si>
  <si>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</si>
  <si>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</si>
  <si>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</si>
  <si>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</si>
  <si>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</si>
  <si>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</si>
  <si>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</si>
  <si>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</si>
  <si>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</si>
  <si>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</si>
  <si>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</si>
  <si>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</si>
  <si>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</si>
  <si>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</si>
  <si>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</si>
  <si>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</si>
  <si>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</si>
  <si>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</si>
  <si>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</si>
  <si>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</si>
  <si>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</si>
  <si>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</si>
  <si>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</si>
  <si>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</si>
  <si>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</si>
  <si>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</si>
  <si>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</si>
  <si>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</si>
  <si>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</si>
  <si>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</si>
  <si>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</si>
  <si>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</si>
  <si>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</si>
  <si>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</si>
  <si>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</si>
  <si>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</si>
  <si>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</si>
  <si>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</si>
  <si>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</si>
  <si>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</si>
  <si>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</si>
  <si>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</si>
  <si>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</si>
  <si>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</si>
  <si>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</si>
  <si>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</si>
  <si>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</si>
  <si>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</si>
  <si>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</si>
  <si>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</si>
  <si>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</si>
  <si>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</si>
  <si>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</si>
  <si>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</si>
  <si>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</si>
  <si>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</si>
  <si>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</si>
  <si>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</si>
  <si>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</si>
  <si>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</si>
  <si>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</si>
  <si>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</si>
  <si>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</si>
  <si>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</si>
  <si>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</si>
  <si>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</si>
  <si>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</si>
  <si>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</si>
  <si>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</si>
  <si>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</si>
  <si>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</si>
  <si>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</si>
  <si>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</si>
  <si>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</si>
  <si>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</si>
  <si>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</si>
  <si>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</si>
  <si>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</si>
  <si>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</si>
  <si>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</si>
  <si>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</si>
  <si>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</si>
  <si>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</si>
  <si>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</si>
  <si>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</si>
  <si>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</si>
  <si>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</si>
  <si>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</si>
  <si>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</si>
  <si>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</si>
  <si>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</si>
  <si>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</si>
  <si>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</si>
  <si>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</si>
  <si>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</si>
  <si>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</si>
  <si>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</si>
  <si>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</si>
  <si>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</si>
  <si>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</si>
  <si>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</si>
  <si>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</si>
  <si>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</si>
  <si>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</si>
  <si>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</si>
  <si>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</si>
  <si>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</si>
  <si>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</si>
  <si>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</si>
  <si>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</si>
  <si>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</si>
  <si>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</si>
  <si>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</si>
  <si>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</si>
  <si>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</si>
  <si>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</si>
  <si>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</si>
  <si>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</si>
  <si>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</si>
  <si>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</si>
  <si>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</si>
  <si>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</si>
  <si>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</si>
  <si>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</si>
  <si>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</si>
  <si>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</si>
  <si>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</si>
  <si>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</si>
  <si>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</si>
  <si>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</si>
  <si>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</si>
  <si>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</si>
  <si>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</si>
  <si>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</si>
  <si>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</si>
  <si>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</si>
  <si>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</si>
  <si>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</si>
  <si>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</si>
  <si>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</si>
  <si>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</si>
  <si>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</si>
  <si>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</si>
  <si>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</si>
  <si>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</si>
  <si>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</si>
  <si>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</si>
  <si>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</si>
  <si>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</si>
  <si>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</si>
  <si>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</si>
  <si>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</si>
  <si>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</si>
  <si>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</si>
  <si>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</si>
  <si>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</si>
  <si>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</si>
  <si>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</si>
  <si>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</si>
  <si>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</si>
  <si>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</si>
  <si>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</si>
  <si>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</si>
  <si>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</si>
  <si>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</si>
  <si>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</si>
  <si>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</si>
  <si>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</si>
  <si>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</si>
  <si>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</si>
  <si>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</si>
  <si>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</si>
  <si>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</si>
  <si>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</si>
  <si>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</si>
  <si>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</si>
  <si>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</si>
  <si>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</si>
  <si>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</si>
  <si>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</si>
  <si>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</si>
  <si>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</si>
  <si>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</si>
  <si>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</si>
  <si>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</si>
  <si>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</si>
  <si>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</si>
  <si>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</si>
  <si>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</si>
  <si>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</si>
  <si>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</si>
  <si>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</si>
  <si>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</si>
  <si>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</si>
  <si>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</si>
  <si>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</si>
  <si>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</si>
  <si>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</si>
  <si>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</si>
  <si>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</si>
  <si>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</si>
  <si>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</si>
  <si>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</si>
  <si>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</si>
  <si>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</si>
  <si>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</si>
  <si>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</si>
  <si>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</si>
  <si>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</si>
  <si>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</si>
  <si>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</si>
  <si>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</si>
  <si>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</si>
  <si>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</si>
  <si>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</si>
  <si>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</si>
  <si>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</si>
  <si>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</si>
  <si>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</si>
  <si>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</si>
  <si>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</si>
  <si>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</si>
  <si>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</si>
  <si>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</si>
  <si>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</si>
  <si>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</si>
  <si>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</si>
  <si>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</si>
  <si>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</si>
  <si>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</si>
  <si>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</si>
  <si>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</si>
  <si>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</si>
  <si>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</si>
  <si>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</si>
  <si>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</si>
  <si>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</si>
  <si>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</si>
  <si>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</si>
  <si>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</si>
  <si>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</si>
  <si>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</si>
  <si>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</si>
  <si>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</si>
  <si>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</si>
  <si>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</si>
  <si>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</si>
  <si>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</si>
  <si>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</si>
  <si>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</si>
  <si>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</si>
  <si>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</si>
  <si>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</si>
  <si>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</si>
  <si>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</si>
  <si>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</si>
  <si>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</si>
  <si>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</si>
  <si>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</si>
  <si>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</si>
  <si>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</si>
  <si>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</si>
  <si>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</si>
  <si>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</si>
  <si>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</si>
  <si>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</si>
  <si>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</si>
  <si>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</si>
  <si>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</si>
  <si>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</si>
  <si>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</si>
  <si>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</si>
  <si>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</si>
  <si>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</si>
  <si>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</si>
  <si>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</si>
  <si>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</si>
  <si>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</si>
  <si>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</si>
  <si>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</si>
  <si>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</si>
  <si>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</si>
  <si>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</si>
  <si>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</si>
  <si>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</si>
  <si>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</si>
  <si>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</si>
  <si>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</si>
  <si>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</si>
  <si>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</si>
  <si>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</si>
  <si>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</si>
  <si>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</si>
  <si>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</si>
  <si>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</si>
  <si>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</si>
  <si>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</si>
  <si>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</si>
  <si>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</si>
  <si>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</si>
  <si>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</si>
  <si>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</si>
  <si>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</si>
  <si>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</si>
  <si>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</si>
  <si>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</si>
  <si>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</si>
  <si>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</si>
  <si>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</si>
  <si>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</si>
  <si>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</si>
  <si>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</si>
  <si>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</si>
  <si>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</si>
  <si>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</si>
  <si>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</si>
  <si>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</si>
  <si>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</si>
  <si>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</si>
  <si>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</si>
  <si>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</si>
  <si>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</si>
  <si>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</si>
  <si>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</si>
  <si>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</si>
  <si>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</si>
  <si>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</si>
  <si>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</si>
  <si>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</si>
  <si>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</si>
  <si>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</si>
  <si>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</si>
  <si>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</si>
  <si>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</si>
  <si>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</si>
  <si>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</si>
  <si>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</si>
  <si>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</si>
  <si>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</si>
  <si>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</si>
  <si>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</si>
  <si>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</si>
  <si>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</si>
  <si>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</si>
  <si>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</si>
  <si>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</si>
  <si>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</si>
  <si>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</si>
  <si>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</si>
  <si>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</si>
  <si>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</si>
  <si>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</si>
  <si>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</si>
  <si>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</si>
  <si>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</si>
  <si>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</si>
  <si>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</si>
  <si>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</si>
  <si>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</si>
  <si>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</si>
  <si>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</si>
  <si>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</si>
  <si>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</si>
  <si>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</si>
  <si>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</si>
  <si>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</si>
  <si>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</si>
  <si>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</si>
  <si>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</si>
  <si>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</si>
  <si>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</si>
  <si>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</si>
  <si>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</si>
  <si>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</si>
  <si>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</si>
  <si>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</si>
  <si>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</si>
  <si>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</si>
  <si>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</si>
  <si>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</si>
  <si>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</si>
  <si>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</si>
  <si>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</si>
  <si>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</si>
  <si>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</si>
  <si>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</si>
  <si>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</si>
  <si>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</si>
  <si>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</si>
  <si>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</si>
  <si>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</si>
  <si>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</si>
  <si>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</si>
  <si>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</si>
  <si>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</si>
  <si>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</si>
  <si>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</si>
  <si>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</si>
  <si>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</si>
  <si>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</si>
  <si>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</si>
  <si>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</si>
  <si>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</si>
  <si>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</si>
  <si>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</si>
  <si>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</si>
  <si>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</si>
  <si>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</si>
  <si>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</si>
  <si>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</si>
  <si>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</si>
  <si>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</si>
  <si>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</si>
  <si>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</si>
  <si>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</si>
  <si>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</si>
  <si>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</si>
  <si>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</si>
  <si>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</si>
  <si>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</si>
  <si>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</si>
  <si>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</si>
  <si>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</si>
  <si>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</si>
  <si>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</si>
  <si>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</si>
  <si>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</si>
  <si>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</si>
  <si>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</si>
  <si>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</si>
  <si>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</si>
  <si>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</si>
  <si>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</si>
  <si>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</si>
  <si>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</si>
  <si>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</si>
  <si>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</si>
  <si>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</si>
  <si>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</si>
  <si>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</si>
  <si>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</si>
  <si>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</si>
  <si>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</si>
  <si>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</si>
  <si>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</si>
  <si>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</si>
  <si>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</si>
  <si>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</si>
  <si>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</si>
  <si>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</si>
  <si>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</si>
  <si>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</si>
  <si>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</si>
  <si>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</si>
  <si>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</si>
  <si>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</si>
  <si>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</si>
  <si>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</si>
  <si>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</si>
  <si>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</si>
  <si>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</si>
  <si>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</si>
  <si>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</si>
  <si>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</si>
  <si>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</si>
  <si>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</si>
  <si>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</si>
  <si>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</si>
  <si>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</si>
  <si>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</si>
  <si>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</si>
  <si>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</si>
  <si>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</si>
  <si>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</si>
  <si>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</si>
  <si>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</si>
  <si>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</si>
  <si>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</si>
  <si>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</si>
  <si>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</si>
  <si>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</si>
  <si>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</si>
  <si>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</si>
  <si>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</si>
  <si>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</si>
  <si>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</si>
  <si>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</si>
  <si>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</si>
  <si>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</si>
  <si>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</si>
  <si>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</si>
  <si>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</si>
  <si>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</si>
  <si>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</si>
  <si>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</si>
  <si>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</si>
  <si>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</si>
  <si>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</si>
  <si>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</si>
  <si>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</si>
  <si>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</si>
  <si>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</si>
  <si>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</si>
  <si>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</si>
  <si>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</si>
  <si>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</si>
  <si>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</si>
  <si>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</si>
  <si>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</si>
  <si>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</si>
  <si>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</si>
  <si>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</si>
  <si>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</si>
  <si>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</si>
  <si>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</si>
  <si>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</si>
  <si>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</si>
  <si>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</si>
  <si>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</si>
  <si>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</si>
  <si>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</si>
  <si>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</si>
  <si>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</si>
  <si>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</si>
  <si>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</si>
  <si>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</si>
  <si>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</si>
  <si>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</si>
  <si>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</si>
  <si>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</si>
  <si>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</si>
  <si>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</si>
  <si>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</si>
  <si>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</si>
  <si>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</si>
  <si>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</si>
  <si>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</si>
  <si>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</si>
  <si>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</si>
  <si>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</si>
  <si>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</si>
  <si>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</si>
  <si>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</si>
  <si>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</si>
  <si>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</si>
  <si>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</si>
  <si>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</si>
  <si>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</si>
  <si>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</si>
  <si>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</si>
  <si>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</si>
  <si>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</si>
  <si>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</si>
  <si>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</si>
  <si>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</si>
  <si>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</si>
  <si>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</si>
  <si>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</si>
  <si>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</si>
  <si>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</si>
  <si>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</si>
  <si>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</si>
  <si>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</si>
  <si>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</si>
  <si>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</si>
  <si>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</si>
  <si>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</si>
  <si>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</si>
  <si>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</si>
  <si>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</si>
  <si>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</si>
  <si>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</si>
  <si>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</si>
  <si>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</si>
  <si>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</si>
  <si>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</si>
  <si>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</si>
  <si>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</si>
  <si>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</si>
  <si>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</si>
  <si>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</si>
  <si>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</si>
  <si>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</si>
  <si>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</si>
  <si>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</si>
  <si>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</si>
  <si>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</si>
  <si>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</si>
  <si>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</si>
  <si>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</si>
  <si>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</si>
  <si>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</si>
  <si>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</si>
  <si>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</si>
  <si>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</si>
  <si>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</si>
  <si>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</si>
  <si>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</si>
  <si>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</si>
  <si>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</si>
  <si>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</si>
  <si>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</si>
  <si>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</si>
  <si>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</si>
  <si>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</si>
  <si>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</si>
  <si>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</si>
  <si>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</si>
  <si>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</si>
  <si>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</si>
  <si>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</si>
  <si>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</si>
  <si>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</si>
  <si>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</si>
  <si>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</si>
  <si>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</si>
  <si>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</si>
  <si>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</si>
  <si>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</si>
  <si>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</si>
  <si>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</si>
  <si>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</si>
  <si>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</si>
  <si>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</si>
  <si>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</si>
  <si>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</si>
  <si>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</si>
  <si>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</si>
  <si>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</si>
  <si>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</si>
  <si>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</si>
  <si>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</si>
  <si>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</si>
  <si>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</si>
  <si>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</si>
  <si>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</si>
  <si>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</si>
  <si>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</si>
  <si>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</si>
  <si>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</si>
  <si>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</si>
  <si>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</si>
  <si>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</si>
  <si>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</si>
  <si>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</si>
  <si>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</si>
  <si>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</si>
  <si>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</si>
  <si>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</si>
  <si>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</si>
  <si>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</si>
  <si>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</si>
  <si>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</si>
  <si>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</si>
  <si>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</si>
  <si>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</si>
  <si>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</si>
  <si>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</si>
  <si>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</si>
  <si>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</si>
  <si>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</si>
  <si>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</si>
  <si>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</si>
  <si>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</si>
  <si>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</si>
  <si>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</si>
  <si>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</si>
  <si>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</si>
  <si>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</si>
  <si>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</si>
  <si>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</si>
  <si>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</si>
  <si>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</si>
  <si>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</si>
  <si>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</si>
  <si>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</si>
  <si>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</si>
  <si>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</si>
  <si>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</si>
  <si>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</si>
  <si>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</si>
  <si>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</si>
  <si>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</si>
  <si>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</si>
  <si>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</si>
  <si>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</si>
  <si>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</si>
  <si>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</si>
  <si>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</si>
  <si>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</si>
  <si>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</si>
  <si>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</si>
  <si>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</si>
  <si>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</si>
  <si>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</si>
  <si>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</si>
  <si>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</si>
  <si>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</si>
  <si>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</si>
  <si>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</si>
  <si>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</si>
  <si>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</si>
  <si>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</si>
  <si>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</si>
  <si>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</si>
  <si>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</si>
  <si>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</si>
  <si>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</si>
  <si>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</si>
  <si>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</si>
  <si>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</si>
  <si>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</si>
  <si>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</si>
  <si>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</si>
  <si>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</si>
  <si>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</si>
  <si>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</si>
  <si>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</si>
  <si>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</si>
  <si>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</si>
  <si>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</si>
  <si>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</si>
  <si>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</si>
  <si>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</si>
  <si>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</si>
  <si>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</si>
  <si>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</si>
  <si>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</si>
  <si>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</si>
  <si>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</si>
  <si>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</si>
  <si>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</si>
  <si>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</si>
  <si>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</si>
  <si>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</si>
  <si>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</si>
  <si>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</si>
  <si>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</si>
  <si>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</si>
  <si>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</si>
  <si>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</si>
  <si>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</si>
  <si>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</si>
  <si>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</si>
  <si>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</si>
  <si>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</si>
  <si>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</si>
  <si>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</si>
  <si>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</si>
  <si>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</si>
  <si>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</si>
  <si>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</si>
  <si>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</si>
  <si>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</si>
  <si>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</si>
  <si>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</si>
  <si>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</si>
  <si>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</si>
  <si>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</si>
  <si>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</si>
  <si>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</si>
  <si>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</si>
  <si>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</si>
  <si>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</si>
  <si>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</si>
  <si>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</si>
  <si>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</si>
  <si>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</si>
  <si>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</si>
  <si>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</si>
  <si>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</si>
  <si>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</si>
  <si>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</si>
  <si>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</si>
  <si>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</si>
  <si>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</si>
  <si>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</si>
  <si>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</si>
  <si>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</si>
  <si>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</si>
  <si>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</si>
  <si>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</si>
  <si>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</si>
  <si>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</si>
  <si>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</si>
  <si>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</si>
  <si>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</si>
  <si>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</si>
  <si>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</si>
  <si>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</si>
  <si>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</si>
  <si>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</si>
  <si>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</si>
  <si>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</si>
  <si>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</si>
  <si>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</si>
  <si>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</si>
  <si>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</si>
  <si>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</si>
  <si>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</si>
  <si>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</si>
  <si>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</si>
  <si>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</si>
  <si>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</si>
  <si>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</si>
  <si>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</si>
  <si>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</si>
  <si>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</si>
  <si>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</si>
  <si>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</si>
  <si>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</si>
  <si>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</si>
  <si>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</si>
  <si>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</si>
  <si>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</si>
  <si>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</si>
  <si>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</si>
  <si>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</si>
  <si>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</si>
  <si>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</si>
  <si>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</si>
  <si>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</si>
  <si>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</si>
  <si>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</si>
  <si>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</si>
  <si>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</si>
  <si>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</si>
  <si>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</si>
  <si>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</si>
  <si>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</si>
  <si>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</si>
  <si>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</si>
  <si>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</si>
  <si>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</si>
  <si>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</si>
  <si>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</si>
  <si>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</si>
  <si>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</si>
  <si>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</si>
  <si>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</si>
  <si>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</si>
  <si>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</si>
  <si>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</si>
  <si>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</si>
  <si>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</si>
  <si>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</si>
  <si>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</si>
  <si>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</si>
  <si>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</si>
  <si>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</si>
  <si>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</si>
  <si>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</si>
  <si>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</si>
  <si>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</si>
  <si>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</si>
  <si>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</si>
  <si>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</si>
  <si>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</si>
  <si>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</si>
  <si>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</si>
  <si>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</si>
  <si>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</si>
  <si>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</si>
  <si>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</si>
  <si>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</si>
  <si>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</si>
  <si>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</si>
  <si>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</si>
  <si>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</si>
  <si>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</si>
  <si>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</si>
  <si>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</si>
  <si>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</si>
  <si>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</si>
  <si>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</si>
  <si>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</si>
  <si>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</si>
  <si>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</si>
  <si>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</si>
  <si>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</si>
  <si>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</si>
  <si>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</si>
  <si>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</si>
  <si>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</si>
  <si>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</si>
  <si>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</si>
  <si>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</si>
  <si>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</si>
  <si>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</si>
  <si>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</si>
  <si>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</si>
  <si>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</si>
  <si>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</si>
  <si>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</si>
  <si>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</si>
  <si>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</si>
  <si>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</si>
  <si>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</si>
  <si>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</si>
  <si>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</si>
  <si>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</si>
  <si>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</si>
  <si>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</si>
  <si>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</si>
  <si>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</si>
  <si>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</si>
  <si>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</si>
  <si>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</si>
  <si>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</si>
  <si>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</si>
  <si>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</si>
  <si>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</si>
  <si>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</si>
  <si>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</si>
  <si>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</si>
  <si>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</si>
  <si>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</si>
  <si>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</si>
  <si>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</si>
  <si>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</si>
  <si>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</si>
  <si>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</si>
  <si>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</si>
  <si>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</si>
  <si>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</si>
  <si>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</si>
  <si>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</si>
  <si>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</si>
  <si>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</si>
  <si>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</si>
  <si>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</si>
  <si>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</si>
  <si>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</si>
  <si>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</si>
  <si>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</si>
  <si>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</si>
  <si>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</si>
  <si>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</si>
  <si>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</si>
  <si>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</si>
  <si>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</si>
  <si>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</si>
  <si>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</si>
  <si>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</si>
  <si>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</si>
  <si>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</si>
  <si>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</si>
  <si>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</si>
  <si>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</si>
  <si>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</si>
  <si>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</si>
  <si>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</si>
  <si>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</si>
  <si>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</si>
  <si>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</si>
  <si>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</si>
  <si>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</si>
  <si>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</si>
  <si>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</si>
  <si>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</si>
  <si>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</si>
  <si>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</si>
  <si>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</si>
  <si>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</si>
  <si>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</si>
  <si>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</si>
  <si>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</si>
  <si>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</si>
  <si>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</si>
  <si>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</si>
  <si>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</si>
  <si>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</si>
  <si>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</si>
  <si>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</si>
  <si>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</si>
  <si>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</si>
  <si>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</si>
  <si>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</si>
  <si>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</si>
  <si>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</si>
  <si>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</si>
  <si>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</si>
  <si>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</si>
  <si>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</si>
  <si>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</si>
  <si>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</si>
  <si>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</si>
  <si>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</si>
  <si>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</si>
  <si>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</si>
  <si>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</si>
  <si>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</si>
  <si>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</si>
  <si>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</si>
  <si>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</si>
  <si>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</si>
  <si>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</si>
  <si>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</si>
  <si>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</si>
  <si>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</si>
  <si>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</si>
  <si>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</si>
  <si>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</si>
  <si>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</si>
  <si>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</si>
  <si>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</si>
  <si>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</si>
  <si>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</si>
  <si>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</si>
  <si>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</si>
  <si>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</si>
  <si>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</si>
  <si>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</si>
  <si>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</si>
  <si>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</si>
  <si>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</si>
  <si>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</si>
  <si>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</si>
  <si>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</si>
  <si>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</si>
  <si>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</si>
  <si>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</si>
  <si>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</si>
  <si>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</si>
  <si>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</si>
  <si>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</si>
  <si>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</si>
  <si>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</si>
  <si>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</si>
  <si>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</si>
  <si>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</si>
  <si>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</si>
  <si>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</si>
  <si>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</si>
  <si>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</si>
  <si>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</si>
  <si>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</si>
  <si>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</si>
  <si>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</si>
  <si>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</si>
  <si>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</si>
  <si>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</si>
  <si>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</si>
  <si>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</si>
  <si>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</si>
  <si>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</si>
  <si>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</si>
  <si>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</si>
  <si>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</si>
  <si>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</si>
  <si>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</si>
  <si>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</si>
  <si>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</si>
  <si>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</si>
  <si>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</si>
  <si>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</si>
  <si>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</si>
  <si>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</si>
  <si>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</si>
  <si>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</si>
  <si>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</si>
  <si>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</si>
  <si>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</si>
  <si>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</si>
  <si>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</si>
  <si>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</si>
  <si>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</si>
  <si>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</si>
  <si>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</si>
  <si>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</si>
  <si>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</si>
  <si>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</si>
  <si>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</si>
  <si>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</si>
  <si>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</si>
  <si>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</si>
  <si>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</si>
  <si>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</si>
  <si>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</si>
  <si>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</si>
  <si>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</si>
  <si>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</si>
  <si>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</si>
  <si>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</si>
  <si>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</si>
  <si>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</si>
  <si>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</si>
  <si>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</si>
  <si>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</si>
  <si>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</si>
  <si>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</si>
  <si>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</si>
  <si>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</si>
  <si>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</si>
  <si>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</si>
  <si>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</si>
  <si>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</si>
  <si>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</si>
  <si>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</si>
  <si>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</si>
  <si>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</si>
  <si>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</si>
  <si>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</si>
  <si>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</si>
  <si>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</si>
  <si>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</si>
  <si>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</si>
  <si>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</si>
  <si>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</si>
  <si>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</si>
  <si>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</si>
  <si>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</si>
  <si>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</si>
  <si>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</si>
  <si>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</si>
  <si>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</si>
  <si>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</si>
  <si>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</si>
  <si>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</si>
  <si>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</si>
  <si>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</si>
  <si>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</si>
  <si>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</si>
  <si>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</si>
  <si>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</si>
  <si>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</si>
  <si>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</si>
  <si>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</si>
  <si>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</si>
  <si>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</si>
  <si>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</si>
  <si>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</si>
  <si>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</si>
  <si>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</si>
  <si>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</si>
  <si>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</si>
  <si>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</si>
  <si>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</si>
  <si>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</si>
  <si>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</si>
  <si>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</si>
  <si>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</si>
  <si>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</si>
  <si>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</si>
  <si>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</si>
  <si>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</si>
  <si>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</si>
  <si>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</si>
  <si>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</si>
  <si>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</si>
  <si>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</si>
  <si>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</si>
  <si>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</si>
  <si>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</si>
  <si>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</si>
  <si>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</si>
  <si>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</si>
  <si>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</si>
  <si>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</si>
  <si>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</si>
  <si>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</si>
  <si>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</si>
  <si>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</si>
  <si>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</si>
  <si>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</si>
  <si>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</si>
  <si>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</si>
  <si>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</si>
  <si>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</si>
  <si>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</si>
  <si>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</si>
  <si>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</si>
  <si>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</si>
  <si>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</si>
  <si>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</si>
  <si>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</si>
  <si>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</si>
  <si>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</si>
  <si>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</si>
  <si>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</si>
  <si>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</si>
  <si>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</si>
  <si>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</si>
  <si>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</si>
  <si>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</si>
  <si>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</si>
  <si>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</si>
  <si>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</si>
  <si>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</si>
  <si>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</si>
  <si>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</si>
  <si>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</si>
  <si>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</si>
  <si>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</si>
  <si>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</si>
  <si>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</si>
  <si>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</si>
  <si>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</si>
  <si>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</si>
  <si>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</si>
  <si>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</si>
  <si>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</si>
  <si>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</si>
  <si>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</si>
  <si>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</si>
  <si>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</si>
  <si>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</si>
  <si>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</si>
  <si>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</si>
  <si>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</si>
  <si>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</si>
  <si>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</si>
  <si>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</si>
  <si>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</si>
  <si>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</si>
  <si>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</si>
  <si>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</si>
  <si>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</si>
  <si>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</si>
  <si>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</si>
  <si>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</si>
  <si>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</si>
  <si>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</si>
  <si>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</si>
  <si>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</si>
  <si>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</si>
  <si>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</si>
  <si>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</si>
  <si>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</si>
  <si>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</si>
  <si>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</si>
  <si>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</si>
  <si>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</si>
  <si>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</si>
  <si>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</si>
  <si>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</si>
  <si>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</si>
  <si>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</si>
  <si>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</si>
  <si>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</si>
  <si>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</si>
  <si>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</si>
  <si>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</si>
  <si>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</si>
  <si>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</si>
  <si>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</si>
  <si>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</si>
  <si>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</si>
  <si>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</si>
  <si>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</si>
  <si>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</si>
  <si>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</si>
  <si>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</si>
  <si>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</si>
  <si>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</si>
  <si>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</si>
  <si>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</si>
  <si>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</si>
  <si>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</si>
  <si>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</si>
  <si>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</si>
  <si>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</si>
  <si>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</si>
  <si>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</si>
  <si>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</si>
  <si>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</si>
  <si>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</si>
  <si>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</si>
  <si>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</si>
  <si>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</si>
  <si>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</si>
  <si>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</si>
  <si>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</si>
  <si>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</si>
  <si>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</si>
  <si>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</si>
  <si>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</si>
  <si>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</si>
  <si>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</si>
  <si>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</si>
  <si>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</si>
  <si>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</si>
  <si>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</si>
  <si>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</si>
  <si>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</si>
  <si>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</si>
  <si>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</si>
  <si>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</si>
  <si>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</si>
  <si>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</si>
  <si>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</si>
  <si>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</si>
  <si>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</si>
  <si>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</si>
  <si>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</si>
  <si>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</si>
  <si>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</si>
  <si>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</si>
  <si>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</si>
  <si>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</si>
  <si>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</si>
  <si>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</si>
  <si>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</si>
  <si>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</si>
  <si>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</si>
  <si>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</si>
  <si>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</si>
  <si>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</si>
  <si>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</si>
  <si>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</si>
  <si>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</si>
  <si>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</si>
  <si>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</si>
  <si>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</si>
  <si>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</si>
  <si>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</si>
  <si>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</si>
  <si>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</si>
  <si>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</si>
  <si>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</si>
  <si>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</si>
  <si>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</si>
  <si>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</si>
  <si>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</si>
  <si>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</si>
  <si>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</si>
  <si>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</si>
  <si>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</si>
  <si>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</si>
  <si>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</si>
  <si>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</si>
  <si>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</si>
  <si>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</si>
  <si>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</si>
  <si>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</si>
  <si>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</si>
  <si>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</si>
  <si>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</si>
  <si>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</si>
  <si>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</si>
  <si>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</si>
  <si>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</si>
  <si>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</si>
  <si>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</si>
  <si>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</si>
  <si>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</si>
  <si>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</si>
  <si>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</si>
  <si>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</si>
  <si>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</si>
  <si>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</si>
  <si>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</si>
  <si>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</si>
  <si>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</si>
  <si>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</si>
  <si>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</si>
  <si>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</si>
  <si>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</si>
  <si>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</si>
  <si>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</si>
  <si>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</si>
  <si>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</si>
  <si>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</si>
  <si>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</si>
  <si>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</si>
  <si>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</si>
  <si>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</si>
  <si>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</si>
  <si>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</si>
  <si>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</si>
  <si>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</si>
  <si>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</si>
  <si>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</si>
  <si>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</si>
  <si>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</si>
  <si>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</si>
  <si>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</si>
  <si>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</si>
  <si>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</si>
  <si>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</si>
  <si>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</si>
  <si>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</si>
  <si>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</si>
  <si>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</si>
  <si>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</si>
  <si>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</si>
  <si>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</si>
  <si>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</si>
  <si>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</si>
  <si>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</si>
  <si>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</si>
  <si>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</si>
  <si>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</si>
  <si>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</si>
  <si>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</si>
  <si>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</si>
  <si>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</si>
  <si>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</si>
  <si>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</si>
  <si>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</si>
  <si>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</si>
  <si>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</si>
  <si>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</si>
  <si>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</si>
  <si>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</si>
  <si>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</si>
  <si>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</si>
  <si>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</si>
  <si>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</si>
  <si>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</si>
  <si>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</si>
  <si>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</si>
  <si>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</si>
  <si>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</si>
  <si>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</si>
  <si>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</si>
  <si>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</si>
  <si>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</si>
  <si>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</si>
  <si>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</si>
  <si>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</si>
  <si>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</si>
  <si>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</si>
  <si>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</si>
  <si>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</si>
  <si>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</si>
  <si>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</si>
  <si>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</si>
  <si>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</si>
  <si>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</si>
  <si>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</si>
  <si>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</si>
  <si>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</si>
  <si>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</si>
  <si>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</si>
  <si>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</si>
  <si>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</si>
  <si>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</si>
  <si>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</si>
  <si>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</si>
  <si>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</si>
  <si>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</si>
  <si>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</si>
  <si>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</si>
  <si>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</si>
  <si>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</si>
  <si>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</si>
  <si>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</si>
  <si>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</si>
  <si>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</si>
  <si>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</si>
  <si>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</si>
  <si>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</si>
  <si>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</si>
  <si>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</si>
  <si>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</si>
  <si>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</si>
  <si>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</si>
  <si>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</si>
  <si>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</si>
  <si>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</si>
  <si>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</si>
  <si>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</si>
  <si>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</si>
  <si>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</si>
  <si>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</si>
  <si>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</si>
  <si>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</si>
  <si>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</si>
  <si>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</si>
  <si>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</si>
  <si>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</si>
  <si>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</si>
  <si>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</si>
  <si>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</si>
  <si>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</si>
  <si>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</si>
  <si>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</si>
  <si>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</si>
  <si>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</si>
  <si>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</si>
  <si>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</si>
  <si>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</si>
  <si>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</si>
  <si>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</si>
  <si>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</si>
  <si>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</si>
  <si>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</si>
  <si>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</si>
  <si>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</si>
  <si>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</si>
  <si>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</si>
  <si>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</si>
  <si>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</si>
  <si>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</si>
  <si>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</si>
  <si>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</si>
  <si>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</si>
  <si>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</si>
  <si>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</si>
  <si>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</si>
  <si>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</si>
  <si>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</si>
  <si>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</si>
  <si>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</si>
  <si>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</si>
  <si>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</si>
  <si>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</si>
  <si>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</si>
  <si>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</si>
  <si>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</si>
  <si>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</si>
  <si>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</si>
  <si>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</si>
  <si>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</si>
  <si>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</si>
  <si>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</si>
  <si>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</si>
  <si>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</si>
  <si>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</si>
  <si>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</si>
  <si>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</si>
  <si>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</si>
  <si>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</si>
  <si>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</si>
  <si>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</si>
  <si>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</si>
  <si>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</si>
  <si>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</si>
  <si>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</si>
  <si>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</si>
  <si>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</si>
  <si>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</si>
  <si>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</si>
  <si>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</si>
  <si>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</si>
  <si>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</si>
  <si>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</si>
  <si>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</si>
  <si>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</si>
  <si>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</si>
  <si>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</si>
  <si>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</si>
  <si>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</si>
  <si>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</si>
  <si>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</si>
  <si>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</si>
  <si>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</si>
  <si>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</si>
  <si>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</si>
  <si>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</si>
  <si>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</si>
  <si>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</si>
  <si>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</si>
  <si>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</si>
  <si>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</si>
  <si>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</si>
  <si>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</si>
  <si>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</si>
  <si>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</si>
  <si>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</si>
  <si>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</si>
  <si>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</si>
  <si>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</si>
  <si>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</si>
  <si>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</si>
  <si>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</si>
  <si>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</si>
  <si>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</si>
  <si>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</si>
  <si>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</si>
  <si>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</si>
  <si>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</si>
  <si>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</si>
  <si>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</si>
  <si>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</si>
  <si>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</si>
  <si>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</si>
  <si>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</si>
  <si>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</si>
  <si>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</si>
  <si>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</si>
  <si>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</si>
  <si>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</si>
  <si>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</si>
  <si>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</si>
  <si>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</si>
  <si>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</si>
  <si>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</si>
  <si>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</si>
  <si>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</si>
  <si>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</si>
  <si>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</si>
  <si>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</si>
  <si>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</si>
  <si>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</si>
  <si>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</si>
  <si>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</si>
  <si>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</si>
  <si>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</si>
  <si>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</si>
  <si>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</si>
  <si>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</si>
  <si>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</si>
  <si>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</si>
  <si>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</si>
  <si>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</si>
  <si>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</si>
  <si>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</si>
  <si>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</si>
  <si>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</si>
  <si>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</si>
  <si>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</si>
  <si>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</si>
  <si>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</si>
  <si>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</si>
  <si>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</si>
  <si>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</si>
  <si>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</si>
  <si>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</si>
  <si>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</si>
  <si>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</si>
  <si>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</si>
  <si>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</si>
  <si>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</si>
  <si>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</si>
  <si>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</si>
  <si>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</si>
  <si>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</si>
  <si>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</si>
  <si>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</si>
  <si>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</si>
  <si>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</si>
  <si>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</si>
  <si>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</si>
  <si>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</si>
  <si>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</si>
  <si>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</si>
  <si>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</si>
  <si>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</si>
  <si>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</si>
  <si>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</si>
  <si>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</si>
  <si>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</si>
  <si>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</si>
  <si>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</si>
  <si>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</si>
  <si>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</si>
  <si>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</si>
  <si>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</si>
  <si>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</si>
  <si>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</si>
  <si>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</si>
  <si>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</si>
  <si>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</si>
  <si>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</si>
  <si>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</si>
  <si>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</si>
  <si>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</si>
  <si>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</si>
  <si>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</si>
  <si>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</si>
  <si>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</si>
  <si>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</si>
  <si>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</si>
  <si>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</si>
  <si>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</si>
  <si>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</si>
  <si>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</si>
  <si>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</si>
  <si>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</si>
  <si>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</si>
  <si>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</si>
  <si>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</si>
  <si>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</si>
  <si>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</si>
  <si>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</si>
  <si>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</si>
  <si>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</si>
  <si>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</si>
  <si>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</si>
  <si>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</si>
  <si>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</si>
  <si>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</si>
  <si>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</si>
  <si>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</si>
  <si>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</si>
  <si>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</si>
  <si>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</si>
  <si>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</si>
  <si>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</si>
  <si>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</si>
  <si>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</si>
  <si>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</si>
  <si>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</si>
  <si>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</si>
  <si>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</si>
  <si>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</si>
  <si>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</si>
  <si>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</si>
  <si>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</si>
  <si>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</si>
  <si>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</si>
  <si>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</si>
  <si>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</si>
  <si>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</si>
  <si>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</si>
  <si>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</si>
  <si>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</si>
  <si>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</si>
  <si>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</si>
  <si>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</si>
  <si>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</si>
  <si>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</si>
  <si>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</si>
  <si>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</si>
  <si>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</si>
  <si>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</si>
  <si>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</si>
  <si>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</si>
  <si>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</si>
  <si>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</si>
  <si>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</si>
  <si>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</si>
  <si>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</si>
  <si>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</si>
  <si>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</si>
  <si>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</si>
  <si>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</si>
  <si>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</si>
  <si>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</si>
  <si>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</si>
  <si>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</si>
  <si>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</si>
  <si>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</si>
  <si>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</si>
  <si>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</si>
  <si>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</si>
  <si>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</si>
  <si>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</si>
  <si>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</si>
  <si>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</si>
  <si>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</si>
  <si>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</si>
  <si>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</si>
  <si>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</si>
  <si>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</si>
  <si>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</si>
  <si>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</si>
  <si>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</si>
  <si>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</si>
  <si>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</si>
  <si>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</si>
  <si>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</si>
  <si>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</si>
  <si>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</si>
  <si>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</si>
  <si>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</si>
  <si>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</si>
  <si>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</si>
  <si>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</si>
  <si>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</si>
  <si>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</si>
  <si>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</si>
  <si>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</si>
  <si>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</si>
  <si>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</si>
  <si>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</si>
  <si>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</si>
  <si>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</si>
  <si>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</si>
  <si>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</si>
  <si>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</si>
  <si>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</si>
  <si>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</si>
  <si>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</si>
  <si>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</si>
  <si>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</si>
  <si>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</si>
  <si>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</si>
  <si>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</si>
  <si>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</si>
  <si>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</si>
  <si>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</si>
  <si>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</si>
  <si>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</si>
  <si>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</si>
  <si>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</si>
  <si>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</si>
  <si>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</si>
  <si>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</si>
  <si>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</si>
  <si>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</si>
  <si>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</si>
  <si>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</si>
  <si>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</si>
  <si>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</si>
  <si>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</si>
  <si>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</si>
  <si>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</si>
  <si>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</si>
  <si>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</si>
  <si>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</si>
  <si>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</si>
  <si>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</si>
  <si>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</si>
  <si>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</si>
  <si>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</si>
  <si>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</si>
  <si>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</si>
  <si>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</si>
  <si>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</si>
  <si>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</si>
  <si>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</si>
  <si>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</si>
  <si>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</si>
  <si>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</si>
  <si>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</si>
  <si>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</si>
  <si>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</si>
  <si>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</si>
  <si>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</si>
  <si>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</si>
  <si>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</si>
  <si>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</si>
  <si>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</si>
  <si>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</si>
  <si>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</si>
  <si>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</si>
  <si>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</si>
  <si>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</si>
  <si>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</si>
  <si>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</si>
  <si>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</si>
  <si>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</si>
  <si>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</si>
  <si>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</si>
  <si>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</si>
  <si>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</si>
  <si>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</si>
  <si>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</si>
  <si>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</si>
  <si>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</si>
  <si>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</si>
  <si>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</si>
  <si>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</si>
  <si>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</si>
  <si>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</si>
  <si>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</si>
  <si>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</si>
  <si>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</si>
  <si>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</si>
  <si>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</si>
  <si>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</si>
  <si>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</si>
  <si>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</si>
  <si>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</si>
  <si>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</si>
  <si>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</si>
  <si>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</si>
  <si>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</si>
  <si>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</si>
  <si>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</si>
  <si>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</si>
  <si>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</si>
  <si>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</si>
  <si>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</si>
  <si>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</si>
  <si>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</si>
  <si>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</si>
  <si>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</si>
  <si>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</si>
  <si>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</si>
  <si>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</si>
  <si>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</si>
  <si>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</si>
  <si>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</si>
  <si>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</si>
  <si>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</si>
  <si>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</si>
  <si>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</si>
  <si>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</si>
  <si>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</si>
  <si>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</si>
  <si>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</si>
  <si>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</si>
  <si>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</si>
  <si>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</si>
  <si>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</si>
  <si>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</si>
  <si>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</si>
  <si>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</si>
  <si>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</si>
  <si>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</si>
  <si>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</si>
  <si>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</si>
  <si>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</si>
  <si>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</si>
  <si>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</si>
  <si>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</si>
  <si>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</si>
  <si>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</si>
  <si>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</si>
  <si>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</si>
  <si>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</si>
  <si>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</si>
  <si>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</si>
  <si>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</si>
  <si>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</si>
  <si>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</si>
  <si>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</si>
  <si>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</si>
  <si>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</si>
  <si>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</si>
  <si>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</si>
  <si>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</si>
  <si>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</si>
  <si>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</si>
  <si>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</si>
  <si>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</si>
  <si>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</si>
  <si>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</si>
  <si>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</si>
  <si>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</si>
  <si>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</si>
  <si>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</si>
  <si>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</si>
  <si>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</si>
  <si>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</si>
  <si>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</si>
  <si>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</si>
  <si>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</si>
  <si>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</si>
  <si>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</si>
  <si>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</si>
  <si>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</si>
  <si>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</si>
  <si>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</si>
  <si>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</si>
  <si>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</si>
  <si>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</si>
  <si>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</si>
  <si>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</si>
  <si>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</si>
  <si>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</si>
  <si>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</si>
  <si>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</si>
  <si>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</si>
  <si>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</si>
  <si>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</si>
  <si>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</si>
  <si>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</si>
  <si>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</si>
  <si>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</si>
  <si>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</si>
  <si>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</si>
  <si>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</si>
  <si>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</si>
  <si>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</si>
  <si>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</si>
  <si>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</si>
  <si>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</si>
  <si>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</si>
  <si>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</si>
  <si>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</si>
  <si>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</si>
  <si>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</si>
  <si>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</si>
  <si>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</si>
  <si>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</si>
  <si>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</si>
  <si>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</si>
  <si>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</si>
  <si>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</si>
  <si>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</si>
  <si>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</si>
  <si>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</si>
  <si>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</si>
  <si>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</si>
  <si>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</si>
  <si>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</si>
  <si>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</si>
  <si>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</si>
  <si>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</si>
  <si>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</si>
  <si>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</si>
  <si>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</si>
  <si>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</si>
  <si>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</si>
  <si>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</si>
  <si>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</si>
  <si>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</si>
  <si>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</si>
  <si>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</si>
  <si>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</si>
  <si>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</si>
  <si>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</si>
  <si>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</si>
  <si>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</si>
  <si>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</si>
  <si>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</si>
  <si>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</si>
  <si>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</si>
  <si>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</si>
  <si>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</si>
  <si>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</si>
  <si>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</si>
  <si>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</si>
  <si>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</si>
  <si>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</si>
  <si>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</si>
  <si>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</si>
  <si>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</si>
  <si>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</si>
  <si>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</si>
  <si>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</si>
  <si>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</si>
  <si>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</si>
  <si>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</si>
  <si>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</si>
  <si>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</si>
  <si>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</si>
  <si>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</si>
  <si>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</si>
  <si>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</si>
  <si>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</si>
  <si>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</si>
  <si>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</si>
  <si>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</si>
  <si>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</si>
  <si>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</si>
  <si>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</si>
  <si>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</si>
  <si>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</si>
  <si>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</si>
  <si>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</si>
  <si>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</si>
  <si>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</si>
  <si>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</si>
  <si>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</si>
  <si>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</si>
  <si>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</si>
  <si>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</si>
  <si>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</si>
  <si>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</si>
  <si>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</si>
  <si>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</si>
  <si>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</si>
  <si>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</si>
  <si>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</si>
  <si>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</si>
  <si>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</si>
  <si>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</si>
  <si>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</si>
  <si>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</si>
  <si>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</si>
  <si>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</si>
  <si>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</si>
  <si>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</si>
  <si>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</si>
  <si>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</si>
  <si>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</si>
  <si>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</si>
  <si>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</si>
  <si>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</si>
  <si>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</si>
  <si>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</si>
  <si>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</si>
  <si>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</si>
  <si>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</si>
  <si>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</si>
  <si>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</si>
  <si>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</si>
  <si>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</si>
  <si>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</si>
  <si>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</si>
  <si>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</si>
  <si>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</si>
  <si>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</si>
  <si>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</si>
  <si>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</si>
  <si>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</si>
  <si>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</si>
  <si>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</si>
  <si>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</si>
  <si>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</si>
  <si>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</si>
  <si>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</si>
  <si>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</si>
  <si>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</si>
  <si>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</si>
  <si>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</si>
  <si>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</si>
  <si>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</si>
  <si>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</si>
  <si>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</si>
  <si>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</si>
  <si>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</si>
  <si>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</si>
  <si>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</si>
  <si>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</si>
  <si>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</si>
  <si>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</si>
  <si>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</si>
  <si>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</si>
  <si>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</si>
  <si>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</si>
  <si>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</si>
  <si>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</si>
  <si>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</si>
  <si>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</si>
  <si>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</si>
  <si>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</si>
  <si>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</si>
  <si>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</si>
  <si>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</si>
  <si>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</si>
  <si>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</si>
  <si>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</si>
  <si>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</si>
  <si>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</si>
  <si>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</si>
  <si>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</si>
  <si>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</si>
  <si>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</si>
  <si>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</si>
  <si>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</si>
  <si>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</si>
  <si>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</si>
  <si>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</si>
  <si>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</si>
  <si>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</si>
  <si>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</si>
  <si>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</si>
  <si>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</si>
  <si>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</si>
  <si>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</si>
  <si>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</si>
  <si>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</si>
  <si>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</si>
  <si>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</si>
  <si>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</si>
  <si>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</si>
  <si>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</si>
  <si>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</si>
  <si>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</si>
  <si>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</si>
  <si>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</si>
  <si>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</si>
  <si>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</si>
  <si>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</si>
  <si>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</si>
  <si>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</si>
  <si>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</si>
  <si>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</si>
  <si>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</si>
  <si>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</si>
  <si>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</si>
  <si>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</si>
  <si>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</si>
  <si>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</si>
  <si>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</si>
  <si>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</si>
  <si>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</si>
  <si>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</si>
  <si>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</si>
  <si>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</si>
  <si>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</si>
  <si>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</si>
  <si>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</si>
  <si>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</si>
  <si>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</si>
  <si>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</si>
  <si>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</si>
  <si>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</si>
  <si>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</si>
  <si>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</si>
  <si>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</si>
  <si>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</si>
  <si>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</si>
  <si>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</si>
  <si>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</si>
  <si>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</si>
  <si>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</si>
  <si>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</si>
  <si>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</si>
  <si>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</si>
  <si>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</si>
  <si>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</si>
  <si>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</si>
  <si>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</si>
  <si>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</si>
  <si>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</si>
  <si>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</si>
  <si>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</si>
  <si>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</si>
  <si>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</si>
  <si>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</si>
  <si>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</si>
  <si>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</si>
  <si>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</si>
  <si>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</si>
  <si>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</si>
  <si>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</si>
  <si>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</si>
  <si>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</si>
  <si>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</si>
  <si>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</si>
  <si>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</si>
  <si>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</si>
  <si>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</si>
  <si>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</si>
  <si>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</si>
  <si>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</si>
  <si>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</si>
  <si>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</si>
  <si>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</si>
  <si>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</si>
  <si>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</si>
  <si>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</si>
  <si>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</si>
  <si>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</si>
  <si>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</si>
  <si>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</si>
  <si>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</si>
  <si>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</si>
  <si>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</si>
  <si>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</si>
  <si>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</si>
  <si>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</si>
  <si>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</si>
  <si>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</si>
  <si>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</si>
  <si>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</si>
  <si>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</si>
  <si>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</si>
  <si>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</si>
  <si>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</si>
  <si>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</si>
  <si>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</si>
  <si>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</si>
  <si>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</si>
  <si>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</si>
  <si>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</si>
  <si>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</si>
  <si>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</si>
  <si>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</si>
  <si>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</si>
  <si>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</si>
  <si>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</si>
  <si>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</si>
  <si>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</si>
  <si>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</si>
  <si>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</si>
  <si>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</si>
  <si>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</si>
  <si>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</si>
  <si>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</si>
  <si>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</si>
  <si>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</si>
  <si>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</si>
  <si>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</si>
  <si>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</si>
  <si>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</si>
  <si>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</si>
  <si>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</si>
  <si>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</si>
  <si>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</si>
  <si>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</si>
  <si>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</si>
  <si>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</si>
  <si>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</si>
  <si>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</si>
  <si>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</si>
  <si>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</si>
  <si>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</si>
  <si>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</si>
  <si>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</si>
  <si>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</si>
  <si>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</si>
  <si>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</si>
  <si>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</si>
  <si>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</si>
  <si>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</si>
  <si>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</si>
  <si>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</si>
  <si>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</si>
  <si>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</si>
  <si>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</si>
  <si>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</si>
  <si>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</si>
  <si>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</si>
  <si>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</si>
  <si>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</si>
  <si>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</si>
  <si>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</si>
  <si>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</si>
  <si>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</si>
  <si>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</si>
  <si>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</si>
  <si>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</si>
  <si>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</si>
  <si>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</si>
  <si>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</si>
  <si>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</si>
  <si>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</si>
  <si>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</si>
  <si>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</si>
  <si>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</si>
  <si>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</si>
  <si>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</si>
  <si>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</si>
  <si>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</si>
  <si>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</si>
  <si>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</si>
  <si>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</si>
  <si>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</si>
  <si>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</si>
  <si>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</si>
  <si>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</si>
  <si>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</si>
  <si>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</si>
  <si>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</si>
  <si>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</si>
  <si>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</si>
  <si>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</si>
  <si>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</si>
  <si>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</si>
  <si>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</si>
  <si>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</si>
  <si>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</si>
  <si>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</si>
  <si>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</si>
  <si>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</si>
  <si>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</si>
  <si>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</si>
  <si>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</si>
  <si>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</si>
  <si>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</si>
  <si>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</si>
  <si>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</si>
  <si>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</si>
  <si>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</si>
  <si>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</si>
  <si>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</si>
  <si>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</si>
  <si>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</si>
  <si>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</si>
  <si>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</si>
  <si>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</si>
  <si>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</si>
  <si>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</si>
  <si>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</si>
  <si>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</si>
  <si>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</si>
  <si>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</si>
  <si>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</si>
  <si>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</si>
  <si>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</si>
  <si>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</si>
  <si>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</si>
  <si>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</si>
  <si>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</si>
  <si>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</si>
  <si>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</si>
  <si>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</si>
  <si>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</si>
  <si>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</si>
  <si>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</si>
  <si>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</si>
  <si>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</si>
  <si>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</si>
  <si>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</si>
  <si>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</si>
  <si>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</si>
  <si>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</si>
  <si>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</si>
  <si>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</si>
  <si>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</si>
  <si>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</si>
  <si>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</si>
  <si>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</si>
  <si>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</si>
  <si>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</si>
  <si>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</si>
  <si>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</si>
  <si>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</si>
  <si>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</si>
  <si>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</si>
  <si>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</si>
  <si>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</si>
  <si>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</si>
  <si>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</si>
  <si>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</si>
  <si>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</si>
  <si>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</si>
  <si>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</si>
  <si>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</si>
  <si>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</si>
  <si>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</si>
  <si>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</si>
  <si>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</si>
  <si>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</si>
  <si>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</si>
  <si>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</si>
  <si>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</si>
  <si>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</si>
  <si>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</si>
  <si>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</si>
  <si>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</si>
  <si>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</si>
  <si>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</si>
  <si>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</si>
  <si>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</si>
  <si>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</si>
  <si>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</si>
  <si>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</si>
  <si>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</si>
  <si>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</si>
  <si>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</si>
  <si>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</si>
  <si>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</si>
  <si>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</si>
  <si>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</si>
  <si>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</si>
  <si>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</si>
  <si>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</si>
  <si>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</si>
  <si>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</si>
  <si>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</si>
  <si>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</si>
  <si>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</si>
  <si>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</si>
  <si>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</si>
  <si>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</si>
  <si>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</si>
  <si>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</si>
  <si>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</si>
  <si>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</si>
  <si>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</si>
  <si>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</si>
  <si>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</si>
  <si>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</si>
  <si>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</si>
  <si>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</si>
  <si>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</si>
  <si>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</si>
  <si>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</si>
  <si>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</si>
  <si>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</si>
  <si>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</si>
  <si>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</si>
  <si>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</si>
  <si>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</si>
  <si>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</si>
  <si>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</si>
  <si>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</si>
  <si>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</si>
  <si>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</si>
  <si>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</si>
  <si>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</si>
  <si>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</si>
  <si>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</si>
  <si>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</si>
  <si>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</si>
  <si>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</si>
  <si>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</si>
  <si>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</si>
  <si>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</si>
  <si>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</si>
  <si>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</si>
  <si>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</si>
  <si>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</si>
  <si>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</si>
  <si>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</si>
  <si>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</si>
  <si>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</si>
  <si>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</si>
  <si>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</si>
  <si>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</si>
  <si>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</si>
  <si>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</si>
  <si>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</si>
  <si>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</si>
  <si>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</si>
  <si>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</si>
  <si>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</si>
  <si>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</si>
  <si>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</si>
  <si>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</si>
  <si>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</si>
  <si>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</si>
  <si>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</si>
  <si>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</si>
  <si>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</si>
  <si>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</si>
  <si>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</si>
  <si>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</si>
  <si>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</si>
  <si>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</si>
  <si>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</si>
  <si>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</si>
  <si>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</si>
  <si>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</si>
  <si>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</si>
  <si>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</si>
  <si>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</si>
  <si>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</si>
  <si>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</si>
  <si>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</si>
  <si>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</si>
  <si>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</si>
  <si>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</si>
  <si>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</si>
  <si>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</si>
  <si>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</si>
  <si>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</si>
  <si>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</si>
  <si>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</si>
  <si>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</si>
  <si>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</si>
  <si>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</si>
  <si>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</si>
  <si>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</si>
  <si>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</si>
  <si>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</si>
  <si>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</si>
  <si>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</si>
  <si>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</si>
  <si>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</si>
  <si>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</si>
  <si>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</si>
  <si>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</si>
  <si>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</si>
  <si>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</si>
  <si>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</si>
  <si>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</si>
  <si>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</si>
  <si>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</si>
  <si>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</si>
  <si>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</si>
  <si>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</si>
  <si>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</si>
  <si>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</si>
  <si>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</si>
  <si>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</si>
  <si>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</si>
  <si>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</si>
  <si>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</si>
  <si>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</si>
  <si>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</si>
  <si>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</si>
  <si>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</si>
  <si>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</si>
  <si>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</si>
  <si>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</si>
  <si>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</si>
  <si>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</si>
  <si>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</si>
  <si>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</si>
  <si>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</si>
  <si>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</si>
  <si>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</si>
  <si>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</si>
  <si>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</si>
  <si>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</si>
  <si>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</si>
  <si>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</si>
  <si>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</si>
  <si>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</si>
  <si>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</si>
  <si>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</si>
  <si>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</si>
  <si>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</si>
  <si>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</si>
  <si>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</si>
  <si>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</si>
  <si>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</si>
  <si>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</si>
  <si>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</si>
  <si>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</si>
  <si>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</si>
  <si>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</si>
  <si>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</si>
  <si>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</si>
  <si>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</si>
  <si>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</si>
  <si>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</si>
  <si>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</si>
  <si>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</si>
  <si>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</si>
  <si>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</si>
  <si>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</si>
  <si>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</si>
  <si>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</si>
  <si>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</si>
  <si>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</si>
  <si>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</si>
  <si>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</si>
  <si>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</si>
  <si>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</si>
  <si>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</si>
  <si>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</si>
  <si>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</si>
  <si>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</si>
  <si>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</si>
  <si>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</si>
  <si>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</si>
  <si>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</si>
  <si>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</si>
  <si>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</si>
  <si>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</si>
  <si>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</si>
  <si>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</si>
  <si>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</si>
  <si>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</si>
  <si>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</si>
  <si>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</si>
  <si>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</si>
  <si>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</si>
  <si>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</si>
  <si>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</si>
  <si>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</si>
  <si>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</si>
  <si>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</si>
  <si>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</si>
  <si>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</si>
  <si>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</si>
  <si>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</si>
  <si>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</si>
  <si>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</si>
  <si>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</si>
  <si>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</si>
  <si>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</si>
  <si>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</si>
  <si>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</si>
  <si>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</si>
  <si>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</si>
  <si>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</si>
  <si>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</si>
  <si>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</si>
  <si>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</si>
  <si>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</si>
  <si>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</si>
  <si>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</si>
  <si>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</si>
  <si>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</si>
  <si>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</si>
  <si>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</si>
  <si>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</si>
  <si>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</si>
  <si>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</si>
  <si>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</si>
  <si>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</si>
  <si>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</si>
  <si>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</si>
  <si>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</si>
  <si>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</si>
  <si>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</si>
  <si>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</si>
  <si>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</si>
  <si>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</si>
  <si>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</si>
  <si>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</si>
  <si>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</si>
  <si>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</si>
  <si>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</si>
  <si>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</si>
  <si>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</si>
  <si>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</si>
  <si>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</si>
  <si>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</si>
  <si>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</si>
  <si>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</si>
  <si>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</si>
  <si>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</si>
  <si>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</si>
  <si>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</si>
  <si>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</si>
  <si>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</si>
  <si>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</si>
  <si>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</si>
  <si>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</si>
  <si>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</si>
  <si>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</si>
  <si>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</si>
  <si>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</si>
  <si>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</si>
  <si>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</si>
  <si>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</si>
  <si>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</si>
  <si>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</si>
  <si>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</si>
  <si>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</si>
  <si>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</si>
  <si>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</si>
  <si>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</si>
  <si>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</si>
  <si>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</si>
  <si>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</si>
  <si>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</si>
  <si>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</si>
  <si>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</si>
  <si>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</si>
  <si>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</si>
  <si>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</si>
  <si>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</si>
  <si>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</si>
  <si>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</si>
  <si>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</si>
  <si>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</si>
  <si>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</si>
  <si>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</si>
  <si>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</si>
  <si>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</si>
  <si>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</si>
  <si>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</si>
  <si>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</si>
  <si>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</si>
  <si>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</si>
  <si>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</si>
  <si>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</si>
  <si>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</si>
  <si>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</si>
  <si>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</si>
  <si>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</si>
  <si>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</si>
  <si>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</si>
  <si>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</si>
  <si>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</si>
  <si>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</si>
  <si>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</si>
  <si>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</si>
  <si>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</si>
  <si>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</si>
  <si>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</si>
  <si>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</si>
  <si>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</si>
  <si>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</si>
  <si>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</si>
  <si>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</si>
  <si>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</si>
  <si>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</si>
  <si>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</si>
  <si>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</si>
  <si>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</si>
  <si>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</si>
  <si>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</si>
  <si>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</si>
  <si>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</si>
  <si>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</si>
  <si>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</si>
  <si>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</si>
  <si>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</si>
  <si>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</si>
  <si>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</si>
  <si>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</si>
  <si>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</si>
  <si>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</si>
  <si>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</si>
  <si>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</si>
  <si>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</si>
  <si>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</si>
  <si>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</si>
  <si>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</si>
  <si>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</si>
  <si>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</si>
  <si>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</si>
  <si>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</si>
  <si>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</si>
  <si>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</si>
  <si>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</si>
  <si>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</si>
  <si>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</si>
  <si>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</si>
  <si>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</si>
  <si>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</si>
  <si>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</si>
  <si>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</si>
  <si>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</si>
  <si>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</si>
  <si>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</si>
  <si>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</si>
  <si>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</si>
  <si>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</si>
  <si>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</si>
  <si>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</si>
  <si>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</si>
  <si>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</si>
  <si>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</si>
  <si>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</si>
  <si>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</si>
  <si>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</si>
  <si>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</si>
  <si>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</si>
  <si>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</si>
  <si>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</si>
  <si>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</si>
  <si>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</si>
  <si>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</si>
  <si>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</si>
  <si>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</si>
  <si>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</si>
  <si>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</si>
  <si>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</si>
  <si>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</si>
  <si>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</si>
  <si>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</si>
  <si>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</si>
  <si>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</si>
  <si>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</si>
  <si>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</si>
  <si>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</si>
  <si>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</si>
  <si>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</si>
  <si>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</si>
  <si>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</si>
  <si>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</si>
  <si>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</si>
  <si>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</si>
  <si>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</si>
  <si>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</si>
  <si>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</si>
  <si>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</si>
  <si>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</si>
  <si>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</si>
  <si>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</si>
  <si>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</si>
  <si>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</si>
  <si>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</si>
  <si>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</si>
  <si>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</si>
  <si>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</si>
  <si>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</si>
  <si>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</si>
  <si>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</si>
  <si>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</si>
  <si>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</si>
  <si>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</si>
  <si>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</si>
  <si>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</si>
  <si>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</si>
  <si>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</si>
  <si>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</si>
  <si>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</si>
  <si>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</si>
  <si>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</si>
  <si>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</si>
  <si>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</si>
  <si>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</si>
  <si>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</si>
  <si>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</si>
  <si>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</si>
  <si>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</si>
  <si>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</si>
  <si>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</si>
  <si>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</si>
  <si>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</si>
  <si>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</si>
  <si>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</si>
  <si>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</si>
  <si>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</si>
  <si>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</si>
  <si>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</si>
  <si>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</si>
  <si>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</si>
  <si>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</si>
  <si>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</si>
  <si>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</si>
  <si>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</si>
  <si>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</si>
  <si>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</si>
  <si>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</si>
  <si>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</si>
  <si>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</si>
  <si>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</si>
  <si>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</si>
  <si>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</si>
  <si>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</si>
  <si>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</si>
  <si>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</si>
  <si>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</si>
  <si>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</si>
  <si>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</si>
  <si>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</si>
  <si>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</si>
  <si>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</si>
  <si>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</si>
  <si>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</si>
  <si>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</si>
  <si>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</si>
  <si>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</si>
  <si>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</si>
  <si>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</si>
  <si>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</si>
  <si>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</si>
  <si>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</si>
  <si>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</si>
  <si>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</si>
  <si>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</si>
  <si>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</si>
  <si>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</si>
  <si>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</si>
  <si>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</si>
  <si>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</si>
  <si>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</si>
  <si>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</si>
  <si>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</si>
  <si>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</si>
  <si>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</si>
  <si>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</si>
  <si>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</si>
  <si>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</si>
  <si>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</si>
  <si>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</si>
  <si>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</si>
  <si>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</si>
  <si>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</si>
  <si>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</si>
  <si>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</si>
  <si>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</si>
  <si>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</si>
  <si>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</si>
  <si>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</si>
  <si>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</si>
  <si>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</si>
  <si>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</si>
  <si>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</si>
  <si>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</si>
  <si>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</si>
  <si>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</si>
  <si>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</si>
  <si>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</si>
  <si>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</si>
  <si>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</si>
  <si>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</si>
  <si>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</si>
  <si>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</si>
  <si>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</si>
  <si>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</si>
  <si>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</si>
  <si>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</si>
  <si>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</si>
  <si>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</si>
  <si>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</si>
  <si>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</si>
  <si>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</si>
  <si>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</si>
  <si>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</si>
  <si>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</si>
  <si>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</si>
  <si>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</si>
  <si>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</si>
  <si>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</si>
  <si>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</si>
  <si>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</si>
  <si>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</si>
  <si>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</si>
  <si>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</si>
  <si>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</si>
  <si>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</si>
  <si>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</si>
  <si>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</si>
  <si>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</si>
  <si>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</si>
  <si>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</si>
  <si>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</si>
  <si>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</si>
  <si>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</si>
  <si>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</si>
  <si>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</si>
  <si>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</si>
  <si>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</si>
  <si>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</si>
  <si>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</si>
  <si>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</si>
  <si>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</si>
  <si>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</si>
  <si>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</si>
  <si>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</si>
  <si>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</si>
  <si>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</si>
  <si>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</si>
  <si>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</si>
  <si>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</si>
  <si>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</si>
  <si>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</si>
  <si>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</si>
  <si>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</si>
  <si>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</si>
  <si>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</si>
  <si>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</si>
  <si>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</si>
  <si>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</si>
  <si>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</si>
  <si>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</si>
  <si>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</si>
  <si>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</si>
  <si>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</si>
  <si>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</si>
  <si>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</si>
  <si>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</si>
  <si>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</si>
  <si>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</si>
  <si>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</si>
  <si>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</si>
  <si>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</si>
  <si>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</si>
  <si>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</si>
  <si>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</si>
  <si>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</si>
  <si>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</si>
  <si>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</si>
  <si>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</si>
  <si>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</si>
  <si>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</si>
  <si>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</si>
  <si>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</si>
  <si>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</si>
  <si>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</si>
  <si>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</si>
  <si>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</si>
  <si>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</si>
  <si>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</si>
  <si>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</si>
  <si>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</si>
  <si>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</si>
  <si>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</si>
  <si>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</si>
  <si>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</si>
  <si>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</si>
  <si>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</si>
  <si>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</si>
  <si>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</si>
  <si>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</si>
  <si>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</si>
  <si>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</si>
  <si>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</si>
  <si>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</si>
  <si>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</si>
  <si>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</si>
  <si>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</si>
  <si>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</si>
  <si>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</si>
  <si>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</si>
  <si>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</si>
  <si>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</si>
  <si>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</si>
  <si>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</si>
  <si>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</si>
  <si>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</si>
  <si>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</si>
  <si>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</si>
  <si>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</si>
  <si>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</si>
  <si>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</si>
  <si>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</si>
  <si>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</si>
  <si>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</si>
  <si>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</si>
  <si>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</si>
  <si>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</si>
  <si>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</si>
  <si>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</si>
  <si>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</si>
  <si>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</si>
  <si>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</si>
  <si>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</si>
  <si>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</si>
  <si>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</si>
  <si>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</si>
  <si>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</si>
  <si>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</si>
  <si>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</si>
  <si>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</si>
  <si>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</si>
  <si>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</si>
  <si>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</si>
  <si>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</si>
  <si>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</si>
  <si>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</si>
  <si>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</si>
  <si>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</si>
  <si>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</si>
  <si>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</si>
  <si>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</si>
  <si>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</si>
  <si>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</si>
  <si>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</si>
  <si>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</si>
  <si>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</si>
  <si>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</si>
  <si>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</si>
  <si>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</si>
  <si>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</si>
  <si>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</si>
  <si>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</si>
  <si>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</si>
  <si>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</si>
  <si>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</si>
  <si>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</si>
  <si>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</si>
  <si>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</si>
  <si>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</si>
  <si>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</si>
  <si>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</si>
  <si>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</si>
  <si>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</si>
  <si>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</si>
  <si>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</si>
  <si>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</si>
  <si>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</si>
  <si>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</si>
  <si>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</si>
  <si>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</si>
  <si>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</si>
  <si>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</si>
  <si>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</si>
  <si>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</si>
  <si>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</si>
  <si>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</si>
  <si>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</si>
  <si>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</si>
  <si>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</si>
  <si>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</si>
  <si>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</si>
  <si>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</si>
  <si>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</si>
  <si>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</si>
  <si>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</si>
  <si>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</si>
  <si>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</si>
  <si>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</si>
  <si>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</si>
  <si>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</si>
  <si>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</si>
  <si>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</si>
  <si>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</si>
  <si>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</si>
  <si>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</si>
  <si>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</si>
  <si>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</si>
  <si>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</si>
  <si>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</si>
  <si>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</si>
  <si>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</si>
  <si>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</si>
  <si>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</si>
  <si>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</si>
  <si>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</si>
  <si>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</si>
  <si>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</si>
  <si>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</si>
  <si>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</si>
  <si>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</si>
  <si>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</si>
  <si>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</si>
  <si>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</si>
  <si>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</si>
  <si>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</si>
  <si>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</si>
  <si>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</si>
  <si>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</si>
  <si>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</si>
  <si>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</si>
  <si>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</si>
  <si>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</si>
  <si>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</si>
  <si>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</si>
  <si>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</si>
  <si>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</si>
  <si>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</si>
  <si>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</si>
  <si>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</si>
  <si>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</si>
  <si>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</si>
  <si>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</si>
  <si>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</si>
  <si>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</si>
  <si>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</si>
  <si>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</si>
  <si>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</si>
  <si>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</si>
  <si>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</si>
  <si>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</si>
  <si>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</si>
  <si>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</si>
  <si>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</si>
  <si>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</si>
  <si>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</si>
  <si>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</si>
  <si>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</si>
  <si>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</si>
  <si>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</si>
  <si>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</si>
  <si>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</si>
  <si>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</si>
  <si>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</si>
  <si>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</si>
  <si>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</si>
  <si>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</si>
  <si>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</si>
  <si>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</si>
  <si>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</si>
  <si>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</si>
  <si>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</si>
  <si>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</si>
  <si>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</si>
  <si>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</si>
  <si>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</si>
  <si>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</si>
  <si>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</si>
  <si>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</si>
  <si>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</si>
  <si>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</si>
  <si>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</si>
  <si>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</si>
  <si>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</si>
  <si>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</si>
  <si>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</si>
  <si>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</si>
  <si>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</si>
  <si>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</si>
  <si>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</si>
  <si>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</si>
  <si>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</si>
  <si>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</si>
  <si>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</si>
  <si>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</si>
  <si>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</si>
  <si>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</si>
  <si>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</si>
  <si>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</si>
  <si>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</si>
  <si>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</si>
  <si>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</si>
  <si>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</si>
  <si>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</si>
  <si>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</si>
  <si>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</si>
  <si>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</si>
  <si>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</si>
  <si>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</si>
  <si>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</si>
  <si>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</si>
  <si>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</si>
  <si>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</si>
  <si>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</si>
  <si>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</si>
  <si>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</si>
  <si>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</si>
  <si>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</si>
  <si>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</si>
  <si>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</si>
  <si>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</si>
  <si>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</si>
  <si>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</si>
  <si>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</si>
  <si>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</si>
  <si>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</si>
  <si>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</si>
  <si>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</si>
  <si>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</si>
  <si>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</si>
  <si>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</si>
  <si>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</si>
  <si>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</si>
  <si>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</si>
  <si>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</si>
  <si>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</si>
  <si>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</si>
  <si>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</si>
  <si>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</si>
  <si>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</si>
  <si>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</si>
  <si>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</si>
  <si>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</si>
  <si>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</si>
  <si>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</si>
  <si>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</si>
  <si>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</si>
  <si>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</si>
  <si>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</si>
  <si>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</si>
  <si>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</si>
  <si>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</si>
  <si>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</si>
  <si>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</si>
  <si>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</si>
  <si>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</si>
  <si>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</si>
  <si>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</si>
  <si>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</si>
  <si>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</si>
  <si>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</si>
  <si>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</si>
  <si>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</si>
  <si>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</si>
  <si>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</si>
  <si>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</si>
  <si>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</si>
  <si>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</si>
  <si>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</si>
  <si>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</si>
  <si>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</si>
  <si>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</si>
  <si>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</si>
  <si>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</si>
  <si>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</si>
  <si>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</si>
  <si>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</si>
  <si>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</si>
  <si>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</si>
  <si>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</si>
  <si>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</si>
  <si>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</si>
  <si>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</si>
  <si>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</si>
  <si>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</si>
  <si>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</si>
  <si>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</si>
  <si>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</si>
  <si>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</si>
  <si>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</si>
  <si>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</si>
  <si>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</si>
  <si>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</si>
  <si>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</si>
  <si>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</si>
  <si>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</si>
  <si>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</si>
  <si>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</si>
  <si>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</si>
  <si>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</si>
  <si>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</si>
  <si>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</si>
  <si>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</si>
  <si>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</si>
  <si>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</si>
  <si>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</si>
  <si>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</si>
  <si>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</si>
  <si>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</si>
  <si>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</si>
  <si>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</si>
  <si>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</si>
  <si>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</si>
  <si>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</si>
  <si>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</si>
  <si>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</si>
  <si>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</si>
  <si>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</si>
  <si>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</si>
  <si>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</si>
  <si>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</si>
  <si>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</si>
  <si>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</si>
  <si>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</si>
  <si>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</si>
  <si>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</si>
  <si>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</si>
  <si>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</si>
  <si>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</si>
  <si>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</si>
  <si>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</si>
  <si>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</si>
  <si>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</si>
  <si>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</si>
  <si>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</si>
  <si>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</si>
  <si>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</si>
  <si>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</si>
  <si>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</si>
  <si>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</si>
  <si>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</si>
  <si>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</si>
  <si>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</si>
  <si>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</si>
  <si>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</si>
  <si>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</si>
  <si>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</si>
  <si>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</si>
  <si>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</si>
  <si>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</si>
  <si>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</si>
  <si>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</si>
  <si>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</si>
  <si>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</si>
  <si>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</si>
  <si>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</si>
  <si>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</si>
  <si>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</si>
  <si>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</si>
  <si>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</si>
  <si>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</si>
  <si>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</si>
  <si>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</si>
  <si>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</si>
  <si>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</si>
  <si>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</si>
  <si>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</si>
  <si>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</si>
  <si>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</si>
  <si>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</si>
  <si>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</si>
  <si>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</si>
  <si>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</si>
  <si>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</si>
  <si>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</si>
  <si>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</si>
  <si>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</si>
  <si>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</si>
  <si>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</si>
  <si>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</si>
  <si>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</si>
  <si>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</si>
  <si>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</si>
  <si>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</si>
  <si>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</si>
  <si>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</si>
  <si>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</si>
  <si>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</si>
  <si>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</si>
  <si>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</si>
  <si>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</si>
  <si>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</si>
  <si>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</si>
  <si>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</si>
  <si>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</si>
  <si>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</si>
  <si>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</si>
  <si>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</si>
  <si>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</si>
  <si>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</si>
  <si>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</si>
  <si>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</si>
  <si>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</si>
  <si>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</si>
  <si>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</si>
  <si>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</si>
  <si>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</si>
  <si>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</si>
  <si>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</si>
  <si>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</si>
  <si>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</si>
  <si>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</si>
  <si>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</si>
  <si>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</si>
  <si>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</si>
  <si>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</si>
  <si>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</si>
  <si>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</si>
  <si>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</si>
  <si>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</si>
  <si>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</si>
  <si>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</si>
  <si>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</si>
  <si>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</si>
  <si>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</si>
  <si>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</si>
  <si>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</si>
  <si>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</si>
  <si>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</si>
  <si>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</si>
  <si>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</si>
  <si>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</si>
  <si>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</si>
  <si>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</si>
  <si>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</si>
  <si>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</si>
  <si>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</si>
  <si>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</si>
  <si>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</si>
  <si>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</si>
  <si>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</si>
  <si>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</si>
  <si>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</si>
  <si>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</si>
  <si>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</si>
  <si>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</si>
  <si>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</si>
  <si>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</si>
  <si>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</si>
  <si>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</si>
  <si>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</si>
  <si>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</si>
  <si>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</si>
  <si>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</si>
  <si>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</si>
  <si>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</si>
  <si>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</si>
  <si>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</si>
  <si>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</si>
  <si>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</si>
  <si>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</si>
  <si>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</si>
  <si>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</si>
  <si>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</si>
  <si>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</si>
  <si>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</si>
  <si>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</si>
  <si>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</si>
  <si>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</si>
  <si>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</si>
  <si>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</si>
  <si>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</si>
  <si>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</si>
  <si>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</si>
  <si>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</si>
  <si>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</si>
  <si>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</si>
  <si>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</si>
  <si>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</si>
  <si>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</si>
  <si>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</si>
  <si>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</si>
  <si>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</si>
  <si>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</si>
  <si>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</si>
  <si>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</si>
  <si>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</si>
  <si>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</si>
  <si>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</si>
  <si>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</si>
  <si>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</si>
  <si>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</si>
  <si>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</si>
  <si>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</si>
  <si>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</si>
  <si>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</si>
  <si>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</si>
  <si>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</si>
  <si>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</si>
  <si>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</si>
  <si>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</si>
  <si>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</si>
  <si>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</si>
  <si>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</si>
  <si>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</si>
  <si>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</si>
  <si>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</si>
  <si>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</si>
  <si>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</si>
  <si>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</si>
  <si>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</si>
  <si>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</si>
  <si>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</si>
  <si>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</si>
  <si>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</si>
  <si>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</si>
  <si>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</si>
  <si>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</si>
  <si>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</si>
  <si>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</si>
  <si>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</si>
  <si>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</si>
  <si>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</si>
  <si>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</si>
  <si>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</si>
  <si>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</si>
  <si>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</si>
  <si>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</si>
  <si>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</si>
  <si>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</si>
  <si>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</si>
  <si>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</si>
  <si>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</si>
  <si>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</si>
  <si>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</si>
  <si>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</si>
  <si>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</si>
  <si>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</si>
  <si>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</si>
  <si>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</si>
  <si>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</si>
  <si>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</si>
  <si>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</si>
  <si>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</si>
  <si>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</si>
  <si>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</si>
  <si>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</si>
  <si>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</si>
  <si>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</si>
  <si>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</si>
  <si>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</si>
  <si>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</si>
  <si>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</si>
  <si>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</si>
  <si>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</si>
  <si>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</si>
  <si>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</si>
  <si>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</si>
  <si>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</si>
  <si>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</si>
  <si>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</si>
  <si>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</si>
  <si>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</si>
  <si>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</si>
  <si>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</si>
  <si>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</si>
  <si>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</si>
  <si>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</si>
  <si>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</si>
  <si>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</si>
  <si>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</si>
  <si>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</si>
  <si>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</si>
  <si>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</si>
  <si>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</si>
  <si>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</si>
  <si>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</si>
  <si>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</si>
  <si>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</si>
  <si>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</si>
  <si>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</si>
  <si>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</si>
  <si>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</si>
  <si>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</si>
  <si>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</si>
  <si>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</si>
  <si>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</si>
  <si>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</si>
  <si>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</si>
  <si>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</si>
  <si>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</si>
  <si>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</si>
  <si>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</si>
  <si>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</si>
  <si>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</si>
  <si>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</si>
  <si>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</si>
  <si>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</si>
  <si>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</si>
  <si>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</si>
  <si>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</si>
  <si>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</si>
  <si>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</si>
  <si>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</si>
  <si>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</si>
  <si>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</si>
  <si>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</si>
  <si>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</si>
  <si>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</si>
  <si>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</si>
  <si>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</si>
  <si>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</si>
  <si>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</si>
  <si>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</si>
  <si>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</si>
  <si>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</si>
  <si>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</si>
  <si>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</si>
  <si>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</si>
  <si>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</si>
  <si>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</si>
  <si>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</si>
  <si>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</si>
  <si>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</si>
  <si>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</si>
  <si>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</si>
  <si>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</si>
  <si>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</si>
  <si>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</si>
  <si>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</si>
  <si>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</si>
  <si>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</si>
  <si>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</si>
  <si>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</si>
  <si>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</si>
  <si>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</si>
  <si>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</si>
  <si>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</si>
  <si>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</si>
  <si>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</si>
  <si>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</si>
  <si>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</si>
  <si>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</si>
  <si>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</si>
  <si>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</si>
  <si>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</si>
  <si>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</si>
  <si>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</si>
  <si>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</si>
  <si>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</si>
  <si>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</si>
  <si>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</si>
  <si>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</si>
  <si>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</si>
  <si>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</si>
  <si>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</si>
  <si>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</si>
  <si>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</si>
  <si>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</si>
  <si>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</si>
  <si>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</si>
  <si>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</si>
  <si>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</si>
  <si>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</si>
  <si>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</si>
  <si>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</si>
  <si>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</si>
  <si>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</si>
  <si>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</si>
  <si>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</si>
  <si>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</si>
  <si>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</si>
  <si>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</si>
  <si>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</si>
  <si>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</si>
  <si>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</si>
  <si>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</si>
  <si>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</si>
  <si>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</si>
  <si>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</si>
  <si>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</si>
  <si>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</si>
  <si>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</si>
  <si>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</si>
  <si>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</si>
  <si>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</si>
  <si>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</si>
  <si>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</si>
  <si>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</si>
  <si>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</si>
  <si>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</si>
  <si>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</si>
  <si>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</si>
  <si>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</si>
  <si>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</si>
  <si>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</si>
  <si>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</si>
  <si>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</si>
  <si>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</si>
  <si>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</si>
  <si>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</si>
  <si>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</si>
  <si>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</si>
  <si>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</si>
  <si>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</si>
  <si>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</si>
  <si>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</si>
  <si>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</si>
  <si>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</si>
  <si>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</si>
  <si>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</si>
  <si>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</si>
  <si>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</si>
  <si>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</si>
  <si>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</si>
  <si>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</si>
  <si>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</si>
  <si>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</si>
  <si>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</si>
  <si>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</si>
  <si>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</si>
  <si>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</si>
  <si>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</si>
  <si>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</si>
  <si>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</si>
  <si>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</si>
  <si>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</si>
  <si>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</si>
  <si>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</si>
  <si>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</si>
  <si>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</si>
  <si>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</si>
  <si>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</si>
  <si>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</si>
  <si>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</si>
  <si>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</si>
  <si>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</si>
  <si>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</si>
  <si>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</si>
  <si>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</si>
  <si>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</si>
  <si>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</si>
  <si>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</si>
  <si>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</si>
  <si>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</si>
  <si>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</si>
  <si>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</si>
  <si>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</si>
  <si>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</si>
  <si>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</si>
  <si>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</si>
  <si>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</si>
  <si>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</si>
  <si>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</si>
  <si>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</si>
  <si>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</si>
  <si>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</si>
  <si>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</si>
  <si>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</si>
  <si>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</si>
  <si>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</si>
  <si>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</si>
  <si>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</si>
  <si>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</si>
  <si>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</si>
  <si>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</si>
  <si>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</si>
  <si>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</si>
  <si>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</si>
  <si>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</si>
  <si>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</si>
  <si>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</si>
  <si>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</si>
  <si>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</si>
  <si>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</si>
  <si>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</si>
  <si>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</si>
  <si>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</si>
  <si>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</si>
  <si>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</si>
  <si>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</si>
  <si>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</si>
  <si>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</si>
  <si>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</si>
  <si>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</si>
  <si>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</si>
  <si>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</si>
  <si>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</si>
  <si>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</si>
  <si>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</si>
  <si>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</si>
  <si>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</si>
  <si>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</si>
  <si>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</si>
  <si>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</si>
  <si>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</si>
  <si>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</si>
  <si>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</si>
  <si>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</si>
  <si>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</si>
  <si>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</si>
  <si>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</si>
  <si>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</si>
  <si>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</si>
  <si>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</si>
  <si>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</si>
  <si>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</si>
  <si>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</si>
  <si>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</si>
  <si>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</si>
  <si>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</si>
  <si>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</si>
  <si>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</si>
  <si>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</si>
  <si>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</si>
  <si>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</si>
  <si>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</si>
  <si>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</si>
  <si>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</si>
  <si>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</si>
  <si>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</si>
  <si>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</si>
  <si>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</si>
  <si>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</si>
  <si>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</si>
  <si>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</si>
  <si>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</si>
  <si>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</si>
  <si>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</si>
  <si>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</si>
  <si>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</si>
  <si>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</si>
  <si>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</si>
  <si>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</si>
  <si>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</si>
  <si>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</si>
  <si>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</si>
  <si>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</si>
  <si>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</si>
  <si>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</si>
  <si>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</si>
  <si>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</si>
  <si>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</si>
  <si>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</si>
  <si>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</si>
  <si>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</si>
  <si>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</si>
  <si>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</si>
  <si>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</si>
  <si>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</si>
  <si>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</si>
  <si>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</si>
  <si>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</si>
  <si>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</si>
  <si>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</si>
  <si>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</si>
  <si>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</si>
  <si>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</si>
  <si>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</si>
  <si>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</si>
  <si>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</si>
  <si>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</si>
  <si>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</si>
  <si>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</si>
  <si>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</si>
  <si>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</si>
  <si>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</si>
  <si>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</si>
  <si>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</si>
  <si>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</si>
  <si>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</si>
  <si>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</si>
  <si>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</si>
  <si>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</si>
  <si>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</si>
  <si>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</si>
  <si>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</si>
  <si>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</si>
  <si>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</si>
  <si>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</si>
  <si>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</si>
  <si>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</si>
  <si>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</si>
  <si>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</si>
  <si>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</si>
  <si>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</si>
  <si>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</si>
  <si>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</si>
  <si>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</si>
  <si>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</si>
  <si>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</si>
  <si>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</si>
  <si>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</si>
  <si>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</si>
  <si>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</si>
  <si>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</si>
  <si>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</si>
  <si>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</si>
  <si>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</si>
  <si>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</si>
  <si>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</si>
  <si>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</si>
  <si>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</si>
  <si>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</si>
  <si>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</si>
  <si>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</si>
  <si>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</si>
  <si>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</si>
  <si>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</si>
  <si>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</si>
  <si>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</si>
  <si>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</si>
  <si>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</si>
  <si>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</si>
  <si>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</si>
  <si>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</si>
  <si>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</si>
  <si>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</si>
  <si>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</si>
  <si>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</si>
  <si>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</si>
  <si>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</si>
  <si>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</si>
  <si>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</si>
  <si>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</si>
  <si>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</si>
  <si>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</si>
  <si>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</si>
  <si>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</si>
  <si>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</si>
  <si>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</si>
  <si>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</si>
  <si>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</si>
  <si>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</si>
  <si>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</si>
  <si>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</si>
  <si>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</si>
  <si>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</si>
  <si>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</si>
  <si>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</si>
  <si>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</si>
  <si>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</si>
  <si>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</si>
  <si>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</si>
  <si>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</si>
  <si>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</si>
  <si>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</si>
  <si>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</si>
  <si>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</si>
  <si>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</si>
  <si>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</si>
  <si>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</si>
  <si>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</si>
  <si>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</si>
  <si>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</si>
  <si>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</si>
  <si>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</si>
  <si>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</si>
  <si>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</si>
  <si>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</si>
  <si>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</si>
  <si>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</si>
  <si>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</si>
  <si>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</si>
  <si>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</si>
  <si>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</si>
  <si>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</si>
  <si>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</si>
  <si>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</si>
  <si>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</si>
  <si>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</si>
  <si>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</si>
  <si>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</si>
  <si>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</si>
  <si>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</si>
  <si>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</si>
  <si>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</si>
  <si>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</si>
  <si>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</si>
  <si>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</si>
  <si>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</si>
  <si>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</si>
  <si>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</si>
  <si>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</si>
  <si>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</si>
  <si>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</si>
  <si>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</si>
  <si>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</si>
  <si>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</si>
  <si>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</si>
  <si>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</si>
  <si>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</si>
  <si>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</si>
  <si>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</si>
  <si>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</si>
  <si>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</si>
  <si>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</si>
  <si>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</si>
  <si>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</si>
  <si>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</si>
  <si>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</si>
  <si>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</si>
  <si>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</si>
  <si>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</si>
  <si>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</si>
  <si>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</si>
  <si>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</si>
  <si>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</si>
  <si>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</si>
  <si>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</si>
  <si>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</si>
  <si>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</si>
  <si>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</si>
  <si>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</si>
  <si>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</si>
  <si>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</si>
  <si>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</si>
  <si>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</si>
  <si>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</si>
  <si>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</si>
  <si>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</si>
  <si>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</si>
  <si>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</si>
  <si>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</si>
  <si>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</si>
  <si>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</si>
  <si>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</si>
  <si>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</si>
  <si>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</si>
  <si>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</si>
  <si>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</si>
  <si>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</si>
  <si>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</si>
  <si>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</si>
  <si>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</si>
  <si>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</si>
  <si>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</si>
  <si>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</si>
  <si>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</si>
  <si>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</si>
  <si>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</si>
  <si>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</si>
  <si>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</si>
  <si>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</si>
  <si>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</si>
  <si>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</si>
  <si>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</si>
  <si>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</si>
  <si>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</si>
  <si>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</si>
  <si>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</si>
  <si>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</si>
  <si>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</si>
  <si>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</si>
  <si>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</si>
  <si>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</si>
  <si>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</si>
  <si>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</si>
  <si>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</si>
  <si>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</si>
  <si>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</si>
  <si>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</si>
  <si>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</si>
  <si>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</si>
  <si>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</si>
  <si>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</si>
  <si>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</si>
  <si>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</si>
  <si>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</si>
  <si>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</si>
  <si>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</si>
  <si>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</si>
  <si>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</si>
  <si>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</si>
  <si>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</si>
  <si>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</si>
  <si>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</si>
  <si>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</si>
  <si>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</si>
  <si>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</si>
  <si>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</si>
  <si>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</si>
  <si>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</si>
  <si>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</si>
  <si>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</si>
  <si>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</si>
  <si>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</si>
  <si>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</si>
  <si>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</si>
  <si>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</si>
  <si>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</si>
  <si>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</si>
  <si>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</si>
  <si>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</si>
  <si>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</si>
  <si>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</si>
  <si>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</si>
  <si>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</si>
  <si>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</si>
  <si>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</si>
  <si>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</si>
  <si>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</si>
  <si>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</si>
  <si>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</si>
  <si>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</si>
  <si>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</si>
  <si>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</si>
  <si>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</si>
  <si>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</si>
  <si>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</si>
  <si>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</si>
  <si>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</si>
  <si>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</si>
  <si>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</si>
  <si>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</si>
  <si>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</si>
  <si>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</si>
  <si>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</si>
  <si>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</si>
  <si>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</si>
  <si>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</si>
  <si>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</si>
  <si>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</si>
  <si>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</si>
  <si>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</si>
  <si>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</si>
  <si>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</si>
  <si>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</si>
  <si>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</si>
  <si>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</si>
  <si>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</si>
  <si>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</si>
  <si>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</si>
  <si>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</si>
  <si>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</si>
  <si>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</si>
  <si>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</si>
  <si>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</si>
  <si>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</si>
  <si>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</si>
  <si>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</si>
  <si>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</si>
  <si>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</si>
  <si>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</si>
  <si>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</si>
  <si>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</si>
  <si>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</si>
  <si>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</si>
  <si>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</si>
  <si>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</si>
  <si>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</si>
  <si>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</si>
  <si>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</si>
  <si>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</si>
  <si>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</si>
  <si>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</si>
  <si>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</si>
  <si>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</si>
  <si>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</si>
  <si>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</si>
  <si>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</si>
  <si>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</si>
  <si>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</si>
  <si>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</si>
  <si>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</si>
  <si>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</si>
  <si>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</si>
  <si>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</si>
  <si>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</si>
  <si>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</si>
  <si>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</si>
  <si>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</si>
  <si>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</si>
  <si>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</si>
  <si>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</si>
  <si>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</si>
  <si>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</si>
  <si>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</si>
  <si>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</si>
  <si>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</si>
  <si>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</si>
  <si>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</si>
  <si>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</si>
  <si>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</si>
  <si>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</si>
  <si>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</si>
  <si>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</si>
  <si>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</si>
  <si>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</si>
  <si>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</si>
  <si>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</si>
  <si>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</si>
  <si>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</si>
  <si>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</si>
  <si>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</si>
  <si>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</si>
  <si>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</si>
  <si>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</si>
  <si>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</si>
  <si>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</si>
  <si>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</si>
  <si>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</si>
  <si>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</si>
  <si>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</si>
  <si>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</si>
  <si>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</si>
  <si>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</si>
  <si>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</si>
  <si>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</si>
  <si>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</si>
  <si>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</si>
  <si>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</si>
  <si>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</si>
  <si>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</si>
  <si>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</si>
  <si>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</si>
  <si>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</si>
  <si>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</si>
  <si>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</si>
  <si>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</si>
  <si>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</si>
  <si>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</si>
  <si>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</si>
  <si>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</si>
  <si>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</si>
  <si>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</si>
  <si>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</si>
  <si>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</si>
  <si>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</si>
  <si>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</si>
  <si>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</si>
  <si>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</si>
  <si>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</si>
  <si>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</si>
  <si>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</si>
  <si>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</si>
  <si>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</si>
  <si>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</si>
  <si>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</si>
  <si>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</si>
  <si>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</si>
  <si>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</si>
  <si>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</si>
  <si>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</si>
  <si>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</si>
  <si>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</si>
  <si>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</si>
  <si>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</si>
  <si>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</si>
  <si>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</si>
  <si>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</si>
  <si>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</si>
  <si>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</si>
  <si>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</si>
  <si>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</si>
  <si>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</si>
  <si>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</si>
  <si>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</si>
  <si>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</si>
  <si>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</si>
  <si>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</si>
  <si>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</si>
  <si>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</si>
  <si>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</si>
  <si>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</si>
  <si>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</si>
  <si>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</si>
  <si>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</si>
  <si>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</si>
  <si>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</si>
  <si>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</si>
  <si>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</si>
  <si>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</si>
  <si>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</si>
  <si>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</si>
  <si>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</si>
  <si>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</si>
  <si>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</si>
  <si>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</si>
  <si>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</si>
  <si>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</si>
  <si>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</si>
  <si>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</si>
  <si>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</si>
  <si>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</si>
  <si>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</si>
  <si>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</si>
  <si>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</si>
  <si>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</si>
  <si>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</si>
  <si>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</si>
  <si>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</si>
  <si>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</si>
  <si>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</si>
  <si>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</si>
  <si>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</si>
  <si>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</si>
  <si>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</si>
  <si>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</si>
  <si>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</si>
  <si>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</si>
  <si>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</si>
  <si>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</si>
  <si>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</si>
  <si>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</si>
  <si>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</si>
  <si>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</si>
  <si>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</si>
  <si>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</si>
  <si>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</si>
  <si>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</si>
  <si>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</si>
  <si>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</si>
  <si>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</si>
  <si>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</si>
  <si>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</si>
  <si>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</si>
  <si>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</si>
  <si>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</si>
  <si>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</si>
  <si>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</si>
  <si>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</si>
  <si>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</si>
  <si>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</si>
  <si>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</si>
  <si>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</si>
  <si>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</si>
  <si>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</si>
  <si>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</si>
  <si>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</si>
  <si>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</si>
  <si>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</si>
  <si>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</si>
  <si>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</si>
  <si>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</si>
  <si>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</si>
  <si>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</si>
  <si>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</si>
  <si>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</si>
  <si>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</si>
  <si>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</si>
  <si>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</si>
  <si>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</si>
  <si>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</si>
  <si>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</si>
  <si>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</si>
  <si>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</si>
  <si>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</si>
  <si>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</si>
  <si>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</si>
  <si>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</si>
  <si>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</si>
  <si>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</si>
  <si>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</si>
  <si>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</si>
  <si>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</si>
  <si>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</si>
  <si>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</si>
  <si>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</si>
  <si>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</si>
  <si>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</si>
  <si>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</si>
  <si>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</si>
  <si>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</si>
  <si>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</si>
  <si>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</si>
  <si>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</si>
  <si>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</si>
  <si>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</si>
  <si>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</si>
  <si>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</si>
  <si>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</si>
  <si>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</si>
  <si>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</si>
  <si>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</si>
  <si>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</si>
  <si>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</si>
  <si>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</si>
  <si>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</si>
  <si>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</si>
  <si>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</si>
  <si>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</si>
  <si>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</si>
  <si>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</si>
  <si>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</si>
  <si>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</si>
  <si>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</si>
  <si>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</si>
  <si>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</si>
  <si>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</si>
  <si>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</si>
  <si>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</si>
  <si>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</si>
  <si>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</si>
  <si>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</si>
  <si>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</si>
  <si>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</si>
  <si>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</si>
  <si>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</si>
  <si>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</si>
  <si>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</si>
  <si>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</si>
  <si>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</si>
  <si>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</si>
  <si>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</si>
  <si>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</si>
  <si>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</si>
  <si>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</si>
  <si>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</si>
  <si>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</si>
  <si>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</si>
  <si>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</si>
  <si>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</si>
  <si>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</si>
  <si>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</si>
  <si>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</si>
  <si>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</si>
  <si>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</si>
  <si>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</si>
  <si>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</si>
  <si>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</si>
  <si>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</si>
  <si>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</si>
  <si>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</si>
  <si>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</si>
  <si>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</si>
  <si>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</si>
  <si>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</si>
  <si>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</si>
  <si>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</si>
  <si>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</si>
  <si>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</si>
  <si>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</si>
  <si>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</si>
  <si>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</si>
  <si>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</si>
  <si>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</si>
  <si>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</si>
  <si>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</si>
  <si>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</si>
  <si>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</si>
  <si>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</si>
  <si>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</si>
  <si>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</si>
  <si>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</si>
  <si>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</si>
  <si>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</si>
  <si>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</si>
  <si>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</si>
  <si>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</si>
  <si>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</si>
  <si>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</si>
  <si>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</si>
  <si>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</si>
  <si>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</si>
  <si>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</si>
  <si>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</si>
  <si>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</si>
  <si>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</si>
  <si>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</si>
  <si>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</si>
  <si>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</si>
  <si>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</si>
  <si>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</si>
  <si>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</si>
  <si>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</si>
  <si>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</si>
  <si>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</si>
  <si>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</si>
  <si>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</si>
  <si>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</si>
  <si>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</si>
  <si>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</si>
  <si>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</si>
  <si>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</si>
  <si>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</si>
  <si>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</si>
  <si>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</si>
  <si>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</si>
  <si>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</si>
  <si>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</si>
  <si>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</si>
  <si>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</si>
  <si>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</si>
  <si>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</si>
  <si>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</si>
  <si>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</si>
  <si>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</si>
  <si>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</si>
  <si>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</si>
  <si>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</si>
  <si>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</si>
  <si>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</si>
  <si>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</si>
  <si>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</si>
  <si>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</si>
  <si>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</si>
  <si>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</si>
  <si>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</si>
  <si>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</si>
  <si>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</si>
  <si>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</si>
  <si>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</si>
  <si>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</si>
  <si>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</si>
  <si>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</si>
  <si>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</si>
  <si>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</si>
  <si>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</si>
  <si>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</si>
  <si>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</si>
  <si>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</si>
  <si>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</si>
  <si>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</si>
  <si>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</si>
  <si>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</si>
  <si>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</si>
  <si>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</si>
  <si>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</si>
  <si>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</si>
  <si>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</si>
  <si>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</si>
  <si>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</si>
  <si>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</si>
  <si>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</si>
  <si>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</si>
  <si>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</si>
  <si>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</si>
  <si>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</si>
  <si>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</si>
  <si>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</si>
  <si>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</si>
  <si>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</si>
  <si>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</si>
  <si>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</si>
  <si>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</si>
  <si>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</si>
  <si>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</si>
  <si>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</si>
  <si>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</si>
  <si>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</si>
  <si>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</si>
  <si>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</si>
  <si>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</si>
  <si>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</si>
  <si>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</si>
  <si>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</si>
  <si>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</si>
  <si>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</si>
  <si>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</si>
  <si>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</si>
  <si>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</si>
  <si>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</si>
  <si>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</si>
  <si>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</si>
  <si>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</si>
  <si>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</si>
  <si>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</si>
  <si>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</si>
  <si>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</si>
  <si>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</si>
  <si>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</si>
  <si>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</si>
  <si>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</si>
  <si>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</si>
  <si>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</si>
  <si>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</si>
  <si>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</si>
  <si>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</si>
  <si>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</si>
  <si>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</si>
  <si>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</si>
  <si>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</si>
  <si>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</si>
  <si>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</si>
  <si>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</si>
  <si>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</si>
  <si>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</si>
  <si>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</si>
  <si>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</si>
  <si>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</si>
  <si>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</si>
  <si>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</si>
  <si>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</si>
  <si>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</si>
  <si>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</si>
  <si>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</si>
  <si>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</si>
  <si>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</si>
  <si>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</si>
  <si>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</si>
  <si>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</si>
  <si>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</si>
  <si>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</si>
  <si>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</si>
  <si>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</si>
  <si>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</si>
  <si>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</si>
  <si>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</si>
  <si>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</si>
  <si>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</si>
  <si>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</si>
  <si>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</si>
  <si>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</si>
  <si>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</si>
  <si>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</si>
  <si>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</si>
  <si>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</si>
  <si>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</si>
  <si>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</si>
  <si>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</si>
  <si>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</si>
  <si>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</si>
  <si>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</si>
  <si>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</si>
  <si>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</si>
  <si>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</si>
  <si>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</si>
  <si>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</si>
  <si>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</si>
  <si>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</si>
  <si>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</si>
  <si>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</si>
  <si>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</si>
  <si>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</si>
  <si>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</si>
  <si>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</si>
  <si>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</si>
  <si>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</si>
  <si>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</si>
  <si>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</si>
  <si>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</si>
  <si>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</si>
  <si>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</si>
  <si>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</si>
  <si>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</si>
  <si>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</si>
  <si>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</si>
  <si>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</si>
  <si>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</si>
  <si>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</si>
  <si>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</si>
  <si>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</si>
  <si>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</si>
  <si>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</si>
  <si>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</si>
  <si>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</si>
  <si>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</si>
  <si>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</si>
  <si>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</si>
  <si>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</si>
  <si>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</si>
  <si>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</si>
  <si>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</si>
  <si>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</si>
  <si>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</si>
  <si>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</si>
  <si>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</si>
  <si>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</si>
  <si>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</si>
  <si>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</si>
  <si>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</si>
  <si>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</si>
  <si>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</si>
  <si>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</si>
  <si>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</si>
  <si>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</si>
  <si>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</si>
  <si>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</si>
  <si>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</si>
  <si>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</si>
  <si>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</si>
  <si>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</si>
  <si>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</si>
  <si>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</si>
  <si>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</si>
  <si>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</si>
  <si>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</si>
  <si>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</si>
  <si>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</si>
  <si>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</si>
  <si>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</si>
  <si>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</si>
  <si>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</si>
  <si>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</si>
  <si>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</si>
  <si>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</si>
  <si>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</si>
  <si>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</si>
  <si>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</si>
  <si>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</si>
  <si>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</si>
  <si>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</si>
  <si>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</si>
  <si>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</si>
  <si>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</si>
  <si>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</si>
  <si>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</si>
  <si>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</si>
  <si>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</si>
  <si>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</si>
  <si>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</si>
  <si>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</si>
  <si>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</si>
  <si>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</si>
  <si>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</si>
  <si>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</si>
  <si>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</si>
  <si>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</si>
  <si>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</si>
  <si>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</si>
  <si>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</si>
  <si>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</si>
  <si>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</si>
  <si>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</si>
  <si>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</si>
  <si>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</si>
  <si>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</si>
  <si>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</si>
  <si>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</si>
  <si>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</si>
  <si>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</si>
  <si>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</si>
  <si>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</si>
  <si>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</si>
  <si>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</si>
  <si>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</si>
  <si>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</si>
  <si>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</si>
  <si>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</si>
  <si>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</si>
  <si>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</si>
  <si>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</si>
  <si>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</si>
  <si>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</si>
  <si>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</si>
  <si>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</si>
  <si>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</si>
  <si>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</si>
  <si>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</si>
  <si>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</si>
  <si>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</si>
  <si>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</si>
  <si>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</si>
  <si>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</si>
  <si>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</si>
  <si>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</si>
  <si>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</si>
  <si>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</si>
  <si>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</si>
  <si>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</si>
  <si>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</si>
  <si>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</si>
  <si>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</si>
  <si>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</si>
  <si>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</si>
  <si>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</si>
  <si>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</si>
  <si>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</si>
  <si>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</si>
  <si>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</si>
  <si>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</si>
  <si>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</si>
  <si>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</si>
  <si>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</si>
  <si>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</si>
  <si>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</si>
  <si>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</si>
  <si>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</si>
  <si>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</si>
  <si>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</si>
  <si>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</si>
  <si>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</si>
  <si>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</si>
  <si>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</si>
  <si>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</si>
  <si>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</si>
  <si>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</si>
  <si>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</si>
  <si>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</si>
  <si>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</si>
  <si>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</si>
  <si>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</si>
  <si>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</si>
  <si>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</si>
  <si>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</si>
  <si>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</si>
  <si>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</si>
  <si>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</si>
  <si>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</si>
  <si>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</si>
  <si>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</si>
  <si>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</si>
  <si>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</si>
  <si>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</si>
  <si>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</si>
  <si>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</si>
  <si>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</si>
  <si>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</si>
  <si>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</si>
  <si>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</si>
  <si>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</si>
  <si>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</si>
  <si>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</si>
  <si>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</si>
  <si>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</si>
  <si>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</si>
  <si>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</si>
  <si>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</si>
  <si>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</si>
  <si>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</si>
  <si>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</si>
  <si>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</si>
  <si>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</si>
  <si>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</si>
  <si>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</si>
  <si>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</si>
  <si>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</si>
  <si>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</si>
  <si>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</si>
  <si>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</si>
  <si>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</si>
  <si>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</si>
  <si>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</si>
  <si>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</si>
  <si>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</si>
  <si>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</si>
  <si>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</si>
  <si>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</si>
  <si>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</si>
  <si>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</si>
  <si>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</si>
  <si>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</si>
  <si>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</si>
  <si>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</si>
  <si>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</si>
  <si>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</si>
  <si>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</si>
  <si>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</si>
  <si>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</si>
  <si>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</si>
  <si>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</si>
  <si>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</si>
  <si>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</si>
  <si>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</si>
  <si>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</si>
  <si>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</si>
  <si>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</si>
  <si>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</si>
  <si>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</si>
  <si>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</si>
  <si>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</si>
  <si>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</si>
  <si>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</si>
  <si>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</si>
  <si>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</si>
  <si>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</si>
  <si>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</si>
  <si>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</si>
  <si>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</si>
  <si>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</si>
  <si>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</si>
  <si>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</si>
  <si>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</si>
  <si>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</si>
  <si>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</si>
  <si>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</si>
  <si>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</si>
  <si>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</si>
  <si>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</si>
  <si>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</si>
  <si>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</si>
  <si>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</si>
  <si>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</si>
  <si>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</si>
  <si>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</si>
  <si>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</si>
  <si>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</si>
  <si>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</si>
  <si>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</si>
  <si>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</si>
  <si>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</si>
  <si>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</si>
  <si>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</si>
  <si>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</si>
  <si>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</si>
  <si>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</si>
  <si>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</si>
  <si>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</si>
  <si>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</si>
  <si>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</si>
  <si>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</si>
  <si>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</si>
  <si>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</si>
  <si>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</si>
  <si>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</si>
  <si>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</si>
  <si>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</si>
  <si>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</si>
  <si>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</si>
  <si>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</si>
  <si>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</si>
  <si>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</si>
  <si>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</si>
  <si>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</si>
  <si>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</si>
  <si>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</si>
  <si>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</si>
  <si>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</si>
  <si>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</si>
  <si>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</si>
  <si>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</si>
  <si>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</si>
  <si>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</si>
  <si>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</si>
  <si>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</si>
  <si>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</si>
  <si>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</si>
  <si>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</si>
  <si>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</si>
  <si>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</si>
  <si>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</si>
  <si>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</si>
  <si>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</si>
  <si>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</si>
  <si>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</si>
  <si>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</si>
  <si>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</si>
  <si>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</si>
  <si>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</si>
  <si>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</si>
  <si>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</si>
  <si>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</si>
  <si>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</si>
  <si>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</si>
  <si>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</si>
  <si>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</si>
  <si>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</si>
  <si>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</si>
  <si>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</si>
  <si>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</si>
  <si>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</si>
  <si>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</si>
  <si>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</si>
  <si>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</si>
  <si>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</si>
  <si>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</si>
  <si>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</si>
  <si>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</si>
  <si>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</si>
  <si>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</si>
  <si>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</si>
  <si>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</si>
  <si>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</si>
  <si>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</si>
  <si>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</si>
  <si>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</si>
  <si>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</si>
  <si>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</si>
  <si>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</si>
  <si>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</si>
  <si>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</si>
  <si>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</si>
  <si>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</si>
  <si>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</si>
  <si>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</si>
  <si>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</si>
  <si>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</si>
  <si>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</si>
  <si>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</si>
  <si>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</si>
  <si>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</si>
  <si>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</si>
  <si>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</si>
  <si>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</si>
  <si>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</si>
  <si>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</si>
  <si>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</si>
  <si>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</si>
  <si>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</si>
  <si>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</si>
  <si>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</si>
  <si>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</si>
  <si>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</si>
  <si>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</si>
  <si>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</si>
  <si>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</si>
  <si>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</si>
  <si>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</si>
  <si>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</si>
  <si>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</si>
  <si>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</si>
  <si>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</si>
  <si>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</si>
  <si>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</si>
  <si>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</si>
  <si>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</si>
  <si>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</si>
  <si>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</si>
  <si>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</si>
  <si>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</si>
  <si>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</si>
  <si>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</si>
  <si>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</si>
  <si>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</si>
  <si>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</si>
  <si>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</si>
  <si>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</si>
  <si>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</si>
  <si>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</si>
  <si>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</si>
  <si>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</si>
  <si>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</si>
  <si>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</si>
  <si>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</si>
  <si>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</si>
  <si>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</si>
  <si>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</si>
  <si>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</si>
  <si>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</si>
  <si>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</si>
  <si>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</si>
  <si>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</si>
  <si>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</si>
  <si>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</si>
  <si>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</si>
  <si>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</si>
  <si>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</si>
  <si>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</si>
  <si>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</si>
  <si>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</si>
  <si>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</si>
  <si>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</si>
  <si>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</si>
  <si>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</si>
  <si>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</si>
  <si>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</si>
  <si>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</si>
  <si>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</si>
  <si>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</si>
  <si>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</si>
  <si>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</si>
  <si>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</si>
  <si>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</si>
  <si>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</si>
  <si>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</si>
  <si>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</si>
  <si>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</si>
  <si>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</si>
  <si>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</si>
  <si>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</si>
  <si>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</si>
  <si>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</si>
  <si>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</si>
  <si>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</si>
  <si>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</si>
  <si>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</si>
  <si>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</si>
  <si>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</si>
  <si>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</si>
  <si>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</si>
  <si>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</si>
  <si>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</si>
  <si>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</si>
  <si>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</si>
  <si>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</si>
  <si>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</si>
  <si>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</si>
  <si>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</si>
  <si>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</si>
  <si>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</si>
  <si>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</si>
  <si>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</si>
  <si>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</si>
  <si>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</si>
  <si>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</si>
  <si>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</si>
  <si>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</si>
  <si>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</si>
  <si>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</si>
  <si>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</si>
  <si>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</si>
  <si>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</si>
  <si>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</si>
  <si>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</si>
  <si>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</si>
  <si>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</si>
  <si>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</si>
  <si>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</si>
  <si>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</si>
  <si>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</si>
  <si>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</si>
  <si>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</si>
  <si>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</si>
  <si>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</si>
  <si>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</si>
  <si>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</si>
  <si>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</si>
  <si>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</si>
  <si>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</si>
  <si>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</si>
  <si>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</si>
  <si>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</si>
  <si>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</si>
  <si>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</si>
  <si>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</si>
  <si>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</si>
  <si>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</si>
  <si>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</si>
  <si>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</si>
  <si>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</si>
  <si>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</si>
  <si>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</si>
  <si>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</si>
  <si>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</si>
  <si>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</si>
  <si>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</si>
  <si>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</si>
  <si>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</si>
  <si>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</si>
  <si>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</si>
  <si>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</si>
  <si>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</si>
  <si>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</si>
  <si>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</si>
  <si>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</si>
  <si>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</si>
  <si>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</si>
  <si>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</si>
  <si>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</si>
  <si>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</si>
  <si>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</si>
  <si>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</si>
  <si>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</si>
  <si>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</si>
  <si>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</si>
  <si>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</si>
  <si>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</si>
  <si>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</si>
  <si>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</si>
  <si>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</si>
  <si>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</si>
  <si>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</si>
  <si>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</si>
  <si>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</si>
  <si>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</si>
  <si>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</si>
  <si>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</si>
  <si>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</si>
  <si>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</si>
  <si>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</si>
  <si>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</si>
  <si>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</si>
  <si>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</si>
  <si>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</si>
  <si>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</si>
  <si>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</si>
  <si>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</si>
  <si>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</si>
  <si>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</si>
  <si>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</si>
  <si>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</si>
  <si>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</si>
  <si>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</si>
  <si>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</si>
  <si>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</si>
  <si>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</si>
  <si>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</si>
  <si>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</si>
  <si>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</si>
  <si>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</si>
  <si>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</si>
  <si>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</si>
  <si>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</si>
  <si>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</si>
  <si>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</si>
  <si>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</si>
  <si>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</si>
  <si>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</si>
  <si>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</si>
  <si>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</si>
  <si>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</si>
  <si>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</si>
  <si>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</si>
  <si>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</si>
  <si>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</si>
  <si>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</si>
  <si>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</si>
  <si>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</si>
  <si>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</si>
  <si>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</si>
  <si>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</si>
  <si>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</si>
  <si>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</si>
  <si>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</si>
  <si>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</si>
  <si>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</si>
  <si>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</si>
  <si>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</si>
  <si>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</si>
  <si>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</si>
  <si>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</si>
  <si>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</si>
  <si>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</si>
  <si>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</si>
  <si>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</si>
  <si>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</si>
  <si>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</si>
  <si>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</si>
  <si>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</si>
  <si>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</si>
  <si>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</si>
  <si>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</si>
  <si>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</si>
  <si>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</si>
  <si>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</si>
  <si>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</si>
  <si>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</si>
  <si>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</si>
  <si>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</si>
  <si>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</si>
  <si>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</si>
  <si>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</si>
  <si>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</si>
  <si>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</si>
  <si>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</si>
  <si>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</si>
  <si>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</si>
  <si>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</si>
  <si>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</si>
  <si>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</si>
  <si>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</si>
  <si>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</si>
  <si>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</si>
  <si>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</si>
  <si>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</si>
  <si>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</si>
  <si>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</si>
  <si>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</si>
  <si>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</si>
  <si>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</si>
  <si>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</si>
  <si>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</si>
  <si>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</si>
  <si>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</si>
  <si>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</si>
  <si>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</si>
  <si>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</si>
  <si>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</si>
  <si>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</si>
  <si>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</si>
  <si>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</si>
  <si>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</si>
  <si>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</si>
  <si>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</si>
  <si>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</si>
  <si>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</si>
  <si>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</si>
  <si>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</si>
  <si>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</si>
  <si>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</si>
  <si>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</si>
  <si>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</si>
  <si>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</si>
  <si>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</si>
  <si>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</si>
  <si>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</si>
  <si>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</si>
  <si>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</si>
  <si>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</si>
  <si>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</si>
  <si>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</si>
  <si>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</si>
  <si>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</si>
  <si>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</si>
  <si>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</si>
  <si>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</si>
  <si>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</si>
  <si>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</si>
  <si>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</si>
  <si>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</si>
  <si>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</si>
  <si>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</si>
  <si>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</si>
  <si>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</si>
  <si>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</si>
  <si>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</si>
  <si>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</si>
  <si>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</si>
  <si>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</si>
  <si>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</si>
  <si>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</si>
  <si>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</si>
  <si>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</si>
  <si>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</si>
  <si>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</si>
  <si>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</si>
  <si>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</si>
  <si>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</si>
  <si>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</si>
  <si>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</si>
  <si>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</si>
  <si>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</si>
  <si>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</si>
  <si>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</si>
  <si>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</si>
  <si>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</si>
  <si>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</si>
  <si>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</si>
  <si>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</si>
  <si>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</si>
  <si>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</si>
  <si>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</si>
  <si>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</si>
  <si>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</si>
  <si>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</si>
  <si>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</si>
  <si>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</si>
  <si>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</si>
  <si>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</si>
  <si>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</si>
  <si>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</si>
  <si>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</si>
  <si>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</si>
  <si>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</si>
  <si>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</si>
  <si>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</si>
  <si>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</si>
  <si>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</si>
  <si>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</si>
  <si>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</si>
  <si>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</si>
  <si>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</si>
  <si>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</si>
  <si>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</si>
  <si>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</si>
  <si>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</si>
  <si>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</si>
  <si>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</si>
  <si>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</si>
  <si>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</si>
  <si>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</si>
  <si>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</si>
  <si>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</si>
  <si>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</si>
  <si>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</si>
  <si>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</si>
  <si>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</si>
  <si>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</si>
  <si>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</si>
  <si>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</si>
  <si>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</si>
  <si>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</si>
  <si>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</si>
  <si>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</si>
  <si>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</si>
  <si>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</si>
  <si>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</si>
  <si>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</si>
  <si>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</si>
  <si>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</si>
  <si>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</si>
  <si>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</si>
  <si>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</si>
  <si>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</si>
  <si>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</si>
  <si>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</si>
  <si>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</si>
  <si>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</si>
  <si>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</si>
  <si>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</si>
  <si>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</si>
  <si>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</si>
  <si>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</si>
  <si>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</si>
  <si>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</si>
  <si>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</si>
  <si>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</si>
  <si>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</si>
  <si>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</si>
  <si>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</si>
  <si>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</si>
  <si>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</si>
  <si>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</si>
  <si>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</si>
  <si>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</si>
  <si>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</si>
  <si>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</si>
  <si>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</si>
  <si>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</si>
  <si>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</si>
  <si>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</si>
  <si>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</si>
  <si>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</si>
  <si>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</si>
  <si>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</si>
  <si>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</si>
  <si>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</si>
  <si>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</si>
  <si>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</si>
  <si>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</si>
  <si>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</si>
  <si>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</si>
  <si>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</si>
  <si>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</si>
  <si>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</si>
  <si>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</si>
  <si>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</si>
  <si>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</si>
  <si>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</si>
  <si>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</si>
  <si>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</si>
  <si>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</si>
  <si>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</si>
  <si>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</si>
  <si>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</si>
  <si>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</si>
  <si>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</si>
  <si>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</si>
  <si>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</si>
  <si>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</si>
  <si>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</si>
  <si>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</si>
  <si>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</si>
  <si>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</si>
  <si>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</si>
  <si>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</si>
  <si>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</si>
  <si>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</si>
  <si>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</si>
  <si>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</si>
  <si>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</si>
  <si>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</si>
  <si>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</si>
  <si>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</si>
  <si>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</si>
  <si>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</si>
  <si>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</si>
  <si>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</si>
  <si>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</si>
  <si>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</si>
  <si>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</si>
  <si>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</si>
  <si>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</si>
  <si>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</si>
  <si>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</si>
  <si>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</si>
  <si>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</si>
  <si>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</si>
  <si>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</si>
  <si>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</si>
  <si>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</si>
  <si>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</si>
  <si>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</si>
  <si>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</si>
  <si>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</si>
  <si>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</si>
  <si>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</si>
  <si>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</si>
  <si>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</si>
  <si>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</si>
  <si>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</si>
  <si>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</si>
  <si>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</si>
  <si>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</si>
  <si>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</si>
  <si>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</si>
  <si>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</si>
  <si>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</si>
  <si>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</si>
  <si>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</si>
  <si>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</si>
  <si>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</si>
  <si>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</si>
  <si>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</si>
  <si>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</si>
  <si>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</si>
  <si>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</si>
  <si>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</si>
  <si>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</si>
  <si>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</si>
  <si>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</si>
  <si>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</si>
  <si>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</si>
  <si>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</si>
  <si>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</si>
  <si>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</si>
  <si>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</si>
  <si>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</si>
  <si>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</si>
  <si>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</si>
  <si>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</si>
  <si>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</si>
  <si>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</si>
  <si>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</si>
  <si>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</si>
  <si>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</si>
  <si>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</si>
  <si>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</si>
  <si>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</si>
  <si>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</si>
  <si>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</si>
  <si>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</si>
  <si>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</si>
  <si>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</si>
  <si>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</si>
  <si>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</si>
  <si>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</si>
  <si>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</si>
  <si>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</si>
  <si>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</si>
  <si>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</si>
  <si>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</si>
  <si>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</si>
  <si>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</si>
  <si>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</si>
  <si>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</si>
  <si>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</si>
  <si>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</si>
  <si>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</si>
  <si>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</si>
  <si>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</si>
  <si>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</si>
  <si>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</si>
  <si>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</si>
  <si>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</si>
  <si>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</si>
  <si>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</si>
  <si>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</si>
  <si>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</si>
  <si>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</si>
  <si>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</si>
  <si>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</si>
  <si>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</si>
  <si>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</si>
  <si>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</si>
  <si>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</si>
  <si>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</si>
  <si>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</si>
  <si>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</si>
  <si>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</si>
  <si>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</si>
  <si>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</si>
  <si>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</si>
  <si>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</si>
  <si>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</si>
  <si>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</si>
  <si>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</si>
  <si>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</si>
  <si>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</si>
  <si>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</si>
  <si>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</si>
  <si>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</si>
  <si>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</si>
  <si>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</si>
  <si>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</si>
  <si>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</si>
  <si>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</si>
  <si>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</si>
  <si>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</si>
  <si>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</si>
  <si>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</si>
  <si>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</si>
  <si>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</si>
  <si>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</si>
  <si>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</si>
  <si>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</si>
  <si>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</si>
  <si>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</si>
  <si>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</si>
  <si>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</si>
  <si>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</si>
  <si>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</si>
  <si>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</si>
  <si>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</si>
  <si>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</si>
  <si>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</si>
  <si>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</si>
  <si>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</si>
  <si>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</si>
  <si>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</si>
  <si>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</si>
  <si>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</si>
  <si>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</si>
  <si>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</si>
  <si>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</si>
  <si>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</si>
  <si>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</si>
  <si>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</si>
  <si>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</si>
  <si>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</si>
  <si>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</si>
  <si>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</si>
  <si>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</si>
  <si>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</si>
  <si>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</si>
  <si>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</si>
  <si>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</si>
  <si>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</si>
  <si>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</si>
  <si>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</si>
  <si>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</si>
  <si>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</si>
  <si>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</si>
  <si>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</si>
  <si>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</si>
  <si>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</si>
  <si>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</si>
  <si>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</si>
  <si>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</si>
  <si>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</si>
  <si>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</si>
  <si>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</si>
  <si>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</si>
  <si>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</si>
  <si>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</si>
  <si>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</si>
  <si>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</si>
  <si>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</si>
  <si>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</si>
  <si>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</si>
  <si>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</si>
  <si>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</si>
  <si>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</si>
  <si>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</si>
  <si>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</si>
  <si>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</si>
  <si>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</si>
  <si>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</si>
  <si>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</si>
  <si>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</si>
  <si>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</si>
  <si>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</si>
  <si>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</si>
  <si>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</si>
  <si>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</si>
  <si>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</si>
  <si>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</si>
  <si>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</si>
  <si>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</si>
  <si>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</si>
  <si>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</si>
  <si>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</si>
  <si>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</si>
  <si>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</si>
  <si>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</si>
  <si>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</si>
  <si>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</si>
  <si>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</si>
  <si>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</si>
  <si>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</si>
  <si>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</si>
  <si>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</si>
  <si>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</si>
  <si>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</si>
  <si>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</si>
  <si>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</si>
  <si>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</si>
  <si>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</si>
  <si>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</si>
  <si>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</si>
  <si>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</si>
  <si>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</si>
  <si>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</si>
  <si>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</si>
  <si>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</si>
  <si>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</si>
  <si>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</si>
  <si>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</si>
  <si>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</si>
  <si>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</si>
  <si>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</si>
  <si>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</si>
  <si>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</si>
  <si>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</si>
  <si>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</si>
  <si>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</si>
  <si>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</si>
  <si>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</si>
  <si>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</si>
  <si>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</si>
  <si>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</si>
  <si>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</si>
  <si>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</si>
  <si>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</si>
  <si>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</si>
  <si>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</si>
  <si>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</si>
  <si>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</si>
  <si>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</si>
  <si>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</si>
  <si>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</si>
  <si>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</si>
  <si>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</si>
  <si>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</si>
  <si>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</si>
  <si>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</si>
  <si>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</si>
  <si>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</si>
  <si>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</si>
  <si>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</si>
  <si>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</si>
  <si>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</si>
  <si>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</si>
  <si>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</si>
  <si>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</si>
  <si>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</si>
  <si>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</si>
  <si>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</si>
  <si>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</si>
  <si>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</si>
  <si>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</si>
  <si>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</si>
  <si>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</si>
  <si>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</si>
  <si>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</si>
  <si>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</si>
  <si>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</si>
  <si>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</si>
  <si>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</si>
  <si>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</si>
  <si>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</si>
  <si>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</si>
  <si>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</si>
  <si>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</si>
  <si>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</si>
  <si>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</si>
  <si>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</si>
  <si>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</si>
  <si>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</si>
  <si>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</si>
  <si>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</si>
  <si>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</si>
  <si>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</si>
  <si>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</si>
  <si>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</si>
  <si>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</si>
  <si>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</si>
  <si>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</si>
  <si>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</si>
  <si>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</si>
  <si>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</si>
  <si>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</si>
  <si>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</si>
  <si>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</si>
  <si>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</si>
  <si>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</si>
  <si>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</si>
  <si>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</si>
  <si>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</si>
  <si>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</si>
  <si>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</si>
  <si>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</si>
  <si>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</si>
  <si>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</si>
  <si>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</si>
  <si>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</si>
  <si>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</si>
  <si>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</si>
  <si>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</si>
  <si>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</si>
  <si>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</si>
  <si>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</si>
  <si>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</si>
  <si>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</si>
  <si>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</si>
  <si>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</si>
  <si>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</si>
  <si>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</si>
  <si>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</si>
  <si>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</si>
  <si>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</si>
  <si>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</si>
  <si>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</si>
  <si>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</si>
  <si>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</si>
  <si>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</si>
  <si>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</si>
  <si>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</si>
  <si>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</si>
  <si>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</si>
  <si>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</si>
  <si>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</si>
  <si>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</si>
  <si>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</si>
  <si>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</si>
  <si>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</si>
  <si>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</si>
  <si>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</si>
  <si>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</si>
  <si>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</si>
  <si>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</si>
  <si>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</si>
  <si>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</si>
  <si>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</si>
  <si>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</si>
  <si>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</si>
  <si>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</si>
  <si>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</si>
  <si>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</si>
  <si>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</si>
  <si>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</si>
  <si>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</si>
  <si>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</si>
  <si>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</si>
  <si>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</si>
  <si>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</si>
  <si>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</si>
  <si>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</si>
  <si>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</si>
  <si>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</si>
  <si>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</si>
  <si>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</si>
  <si>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</si>
  <si>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</si>
  <si>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</si>
  <si>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</si>
  <si>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</si>
  <si>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</si>
  <si>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</si>
  <si>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</si>
  <si>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</si>
  <si>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</si>
  <si>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</si>
  <si>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</si>
  <si>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</si>
  <si>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</si>
  <si>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</si>
  <si>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</si>
  <si>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</si>
  <si>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</si>
  <si>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</si>
  <si>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</si>
  <si>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</si>
  <si>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</si>
  <si>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</si>
  <si>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</si>
  <si>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</si>
  <si>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</si>
  <si>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</si>
  <si>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</si>
  <si>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</si>
  <si>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</si>
  <si>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</si>
  <si>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</si>
  <si>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</si>
  <si>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</si>
  <si>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</si>
  <si>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</si>
  <si>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</si>
  <si>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</si>
  <si>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</si>
  <si>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</si>
  <si>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</si>
  <si>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</si>
  <si>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</si>
  <si>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</si>
  <si>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</si>
  <si>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</si>
  <si>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</si>
  <si>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</si>
  <si>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</si>
  <si>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</si>
  <si>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</si>
  <si>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</si>
  <si>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</si>
  <si>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</si>
  <si>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</si>
  <si>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</si>
  <si>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</si>
  <si>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</si>
  <si>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</si>
  <si>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</si>
  <si>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</si>
  <si>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</si>
  <si>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</si>
  <si>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</si>
  <si>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</si>
  <si>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</si>
  <si>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</si>
  <si>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</si>
  <si>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</si>
  <si>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</si>
  <si>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</si>
  <si>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</si>
  <si>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</si>
  <si>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</si>
  <si>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</si>
  <si>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</si>
  <si>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</si>
  <si>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</si>
  <si>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</si>
  <si>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</si>
  <si>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</si>
  <si>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</si>
  <si>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</si>
  <si>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</si>
  <si>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</si>
  <si>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</si>
  <si>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</si>
  <si>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</si>
  <si>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</si>
  <si>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</si>
  <si>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</si>
  <si>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</si>
  <si>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</si>
  <si>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</si>
  <si>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</si>
  <si>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</si>
  <si>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</si>
  <si>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</si>
  <si>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</si>
  <si>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</si>
  <si>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</si>
  <si>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</si>
  <si>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</si>
  <si>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</si>
  <si>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</si>
  <si>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</si>
  <si>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</si>
  <si>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</si>
  <si>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</si>
  <si>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</si>
  <si>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</si>
  <si>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</si>
  <si>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</si>
  <si>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</si>
  <si>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</si>
  <si>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</si>
  <si>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</si>
  <si>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</si>
  <si>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</si>
  <si>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</si>
  <si>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</si>
  <si>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</si>
  <si>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</si>
  <si>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</si>
  <si>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</si>
  <si>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</si>
  <si>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</si>
  <si>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</si>
  <si>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</si>
  <si>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</si>
  <si>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</si>
  <si>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</si>
  <si>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</si>
  <si>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</si>
  <si>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</si>
  <si>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</si>
  <si>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</si>
  <si>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</si>
  <si>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</si>
  <si>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</si>
  <si>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</si>
  <si>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</si>
  <si>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</si>
  <si>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</si>
  <si>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</si>
  <si>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</si>
  <si>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</si>
  <si>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</si>
  <si>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</si>
  <si>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</si>
  <si>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</si>
  <si>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</si>
  <si>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</si>
  <si>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</si>
  <si>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</si>
  <si>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</si>
  <si>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</si>
  <si>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</si>
  <si>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</si>
  <si>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</si>
  <si>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</si>
  <si>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</si>
  <si>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</si>
  <si>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</si>
  <si>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</si>
  <si>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</si>
  <si>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</si>
  <si>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</si>
  <si>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</si>
  <si>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</si>
  <si>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</si>
  <si>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</si>
  <si>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</si>
  <si>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</si>
  <si>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</si>
  <si>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</si>
  <si>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</si>
  <si>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</si>
  <si>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</si>
  <si>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</si>
  <si>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</si>
  <si>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</si>
  <si>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</si>
  <si>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</si>
  <si>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</si>
  <si>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</si>
  <si>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</si>
  <si>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</si>
  <si>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</si>
  <si>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</si>
  <si>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</si>
  <si>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</si>
  <si>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</si>
  <si>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</si>
  <si>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</si>
  <si>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</si>
  <si>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</si>
  <si>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</si>
  <si>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</si>
  <si>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</si>
  <si>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</si>
  <si>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</si>
  <si>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</si>
  <si>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</si>
  <si>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</si>
  <si>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</si>
  <si>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</si>
  <si>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</si>
  <si>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</si>
  <si>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</si>
  <si>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</si>
  <si>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</si>
  <si>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</si>
  <si>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</si>
  <si>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</si>
  <si>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</si>
  <si>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</si>
  <si>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</si>
  <si>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</si>
  <si>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</si>
  <si>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</si>
  <si>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</si>
  <si>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</si>
  <si>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</si>
  <si>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</si>
  <si>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</si>
  <si>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</si>
  <si>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</si>
  <si>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</si>
  <si>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</si>
  <si>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</si>
  <si>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</si>
  <si>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</si>
  <si>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</si>
  <si>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</si>
  <si>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</si>
  <si>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</si>
  <si>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</si>
  <si>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</si>
  <si>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</si>
  <si>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</si>
  <si>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</si>
  <si>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</si>
  <si>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</si>
  <si>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</si>
  <si>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</si>
  <si>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</si>
  <si>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</si>
  <si>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</si>
  <si>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</si>
  <si>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</si>
  <si>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</si>
  <si>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</si>
  <si>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</si>
  <si>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</si>
  <si>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</si>
  <si>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</si>
  <si>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</si>
  <si>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</si>
  <si>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</si>
  <si>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</si>
  <si>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</si>
  <si>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</si>
  <si>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</si>
  <si>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</si>
  <si>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</si>
  <si>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</si>
  <si>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</si>
  <si>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</si>
  <si>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</si>
  <si>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</si>
  <si>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</si>
  <si>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</si>
  <si>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</si>
  <si>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</si>
  <si>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</si>
  <si>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</si>
  <si>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</si>
  <si>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</si>
  <si>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</si>
  <si>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</si>
  <si>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</si>
  <si>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</si>
  <si>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</si>
  <si>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</si>
  <si>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</si>
  <si>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</si>
  <si>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</si>
  <si>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</si>
  <si>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</si>
  <si>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</si>
  <si>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</si>
  <si>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</si>
  <si>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</si>
  <si>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</si>
  <si>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</si>
  <si>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</si>
  <si>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</si>
  <si>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</si>
  <si>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</si>
  <si>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</si>
  <si>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</si>
  <si>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</si>
  <si>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</si>
  <si>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</si>
  <si>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</si>
  <si>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</si>
  <si>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</si>
  <si>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</si>
  <si>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</si>
  <si>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</si>
  <si>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</si>
  <si>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</si>
  <si>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</si>
  <si>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</si>
  <si>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</si>
  <si>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</si>
  <si>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</si>
  <si>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</si>
  <si>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</si>
  <si>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</si>
  <si>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</si>
  <si>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</si>
  <si>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</si>
  <si>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</si>
  <si>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</si>
  <si>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</si>
  <si>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</si>
  <si>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</si>
  <si>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</si>
  <si>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</si>
  <si>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</si>
  <si>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</si>
  <si>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</si>
  <si>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</si>
  <si>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</si>
  <si>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</si>
  <si>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</si>
  <si>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</si>
  <si>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</si>
  <si>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</si>
  <si>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</si>
  <si>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</si>
  <si>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</si>
  <si>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</si>
  <si>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</si>
  <si>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</si>
  <si>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</si>
  <si>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</si>
  <si>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</si>
  <si>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</si>
  <si>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</si>
  <si>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</si>
  <si>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</si>
  <si>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</si>
  <si>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</si>
  <si>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</si>
  <si>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</si>
  <si>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</si>
  <si>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</si>
  <si>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</si>
  <si>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</si>
  <si>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</si>
  <si>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</si>
  <si>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</si>
  <si>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</si>
  <si>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</si>
  <si>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</si>
  <si>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</si>
  <si>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</si>
  <si>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</si>
  <si>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</si>
  <si>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</si>
  <si>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</si>
  <si>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</si>
  <si>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</si>
  <si>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</si>
  <si>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</si>
  <si>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</si>
  <si>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</si>
  <si>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</si>
  <si>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</si>
  <si>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</si>
  <si>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</si>
  <si>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</si>
  <si>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</si>
  <si>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</si>
  <si>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</si>
  <si>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</si>
  <si>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</si>
  <si>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</si>
  <si>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</si>
  <si>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</si>
  <si>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</si>
  <si>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</si>
  <si>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</si>
  <si>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</si>
  <si>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</si>
  <si>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</si>
  <si>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</si>
  <si>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</si>
  <si>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</si>
  <si>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</si>
  <si>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</si>
  <si>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</si>
  <si>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</si>
  <si>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</si>
  <si>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</si>
  <si>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</si>
  <si>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</si>
  <si>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</si>
  <si>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</si>
  <si>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</si>
  <si>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</si>
  <si>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</si>
  <si>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</si>
  <si>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</si>
  <si>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</si>
  <si>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</si>
  <si>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</si>
  <si>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</si>
  <si>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</si>
  <si>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</si>
  <si>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</si>
  <si>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</si>
  <si>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</si>
  <si>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</si>
  <si>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</si>
  <si>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</si>
  <si>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</si>
  <si>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</si>
  <si>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</si>
  <si>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</si>
  <si>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</si>
  <si>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</si>
  <si>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</si>
  <si>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</si>
  <si>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</si>
  <si>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</si>
  <si>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</si>
  <si>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</si>
  <si>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</si>
  <si>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</si>
  <si>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</si>
  <si>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</si>
  <si>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</si>
  <si>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</si>
  <si>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</si>
  <si>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</si>
  <si>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</si>
  <si>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</si>
  <si>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</si>
  <si>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</si>
  <si>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</si>
  <si>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</si>
  <si>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</si>
  <si>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</si>
  <si>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</si>
  <si>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</si>
  <si>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</si>
  <si>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</si>
  <si>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</si>
  <si>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</si>
  <si>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</si>
  <si>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</si>
  <si>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</si>
  <si>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</si>
  <si>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</si>
  <si>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</si>
  <si>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</si>
  <si>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</si>
  <si>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</si>
  <si>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</si>
  <si>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</si>
  <si>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</si>
  <si>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</si>
  <si>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</si>
  <si>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</si>
  <si>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</si>
  <si>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</si>
  <si>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</si>
  <si>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</si>
  <si>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</si>
  <si>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</si>
  <si>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</si>
  <si>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</si>
  <si>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</si>
  <si>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</si>
  <si>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</si>
  <si>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</si>
  <si>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</si>
  <si>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</si>
  <si>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</si>
  <si>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</si>
  <si>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</si>
  <si>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</si>
  <si>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</si>
  <si>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</si>
  <si>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</si>
  <si>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</si>
  <si>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</si>
  <si>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</si>
  <si>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</si>
  <si>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</si>
  <si>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</si>
  <si>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</si>
  <si>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</si>
  <si>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</si>
  <si>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</si>
  <si>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</si>
  <si>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</si>
  <si>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</si>
  <si>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</si>
  <si>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</si>
  <si>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</si>
  <si>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</si>
  <si>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</si>
  <si>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</si>
  <si>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</si>
  <si>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</si>
  <si>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</si>
  <si>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</si>
  <si>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</si>
  <si>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</si>
  <si>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</si>
  <si>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</si>
  <si>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</si>
  <si>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</si>
  <si>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</si>
  <si>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</si>
  <si>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</si>
  <si>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</si>
  <si>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</si>
  <si>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</si>
  <si>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</si>
  <si>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</si>
  <si>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</si>
  <si>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</si>
  <si>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</si>
  <si>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</si>
  <si>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</si>
  <si>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</si>
  <si>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</si>
  <si>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</si>
  <si>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</si>
  <si>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</si>
  <si>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</si>
  <si>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</si>
  <si>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</si>
  <si>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</si>
  <si>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</si>
  <si>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</si>
  <si>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</si>
  <si>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</si>
  <si>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</si>
  <si>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</si>
  <si>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</si>
  <si>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</si>
  <si>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</si>
  <si>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</si>
  <si>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</si>
  <si>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</si>
  <si>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</si>
  <si>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</si>
  <si>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</si>
  <si>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</si>
  <si>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</si>
  <si>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</si>
  <si>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</si>
  <si>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</si>
  <si>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</si>
  <si>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</si>
  <si>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</si>
  <si>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</si>
  <si>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</si>
  <si>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</si>
  <si>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</si>
  <si>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</si>
  <si>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</si>
  <si>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</si>
  <si>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</si>
  <si>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</si>
  <si>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</si>
  <si>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</si>
  <si>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</si>
  <si>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</si>
  <si>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</si>
  <si>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</si>
  <si>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</si>
  <si>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</si>
  <si>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</si>
  <si>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</si>
  <si>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</si>
  <si>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</si>
  <si>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</si>
  <si>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</si>
  <si>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</si>
  <si>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</si>
  <si>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</si>
  <si>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</si>
  <si>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</si>
  <si>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</si>
  <si>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</si>
  <si>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</si>
  <si>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</si>
  <si>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</si>
  <si>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</si>
  <si>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</si>
  <si>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</si>
  <si>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</si>
  <si>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</si>
  <si>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</si>
  <si>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</si>
  <si>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</si>
  <si>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</si>
  <si>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</si>
  <si>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</si>
  <si>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</si>
  <si>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</si>
  <si>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</si>
  <si>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</si>
  <si>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</si>
  <si>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</si>
  <si>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</si>
  <si>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</si>
  <si>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</si>
  <si>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</si>
  <si>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</si>
  <si>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</si>
  <si>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</si>
  <si>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</si>
  <si>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</si>
  <si>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</si>
  <si>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</si>
  <si>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</si>
  <si>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</si>
  <si>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</si>
  <si>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</si>
  <si>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</si>
  <si>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</si>
  <si>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</si>
  <si>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</si>
  <si>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</si>
  <si>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</si>
  <si>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</si>
  <si>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</si>
  <si>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</si>
  <si>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</si>
  <si>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</si>
  <si>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</si>
  <si>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</si>
  <si>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</si>
  <si>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</si>
  <si>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</si>
  <si>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</si>
  <si>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</si>
  <si>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</si>
  <si>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</si>
  <si>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</si>
  <si>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</si>
  <si>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</si>
  <si>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</si>
  <si>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</si>
  <si>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</si>
  <si>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</si>
  <si>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</si>
  <si>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</si>
  <si>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</si>
  <si>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</si>
  <si>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</si>
  <si>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</si>
  <si>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</si>
  <si>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</si>
  <si>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</si>
  <si>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</si>
  <si>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</si>
  <si>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</si>
  <si>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</si>
  <si>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</si>
  <si>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</si>
  <si>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</si>
  <si>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</si>
  <si>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</si>
  <si>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</si>
  <si>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</si>
  <si>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</si>
  <si>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</si>
  <si>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</si>
  <si>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</si>
  <si>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</si>
  <si>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</si>
  <si>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</si>
  <si>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</si>
  <si>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</si>
  <si>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</si>
  <si>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</si>
  <si>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</si>
  <si>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</si>
  <si>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</si>
  <si>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</si>
  <si>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</si>
  <si>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</si>
  <si>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</si>
  <si>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</si>
  <si>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</si>
  <si>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</si>
  <si>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</si>
  <si>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</si>
  <si>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</si>
  <si>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</si>
  <si>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</si>
  <si>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</si>
  <si>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</si>
  <si>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</si>
  <si>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</si>
  <si>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</si>
  <si>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</si>
  <si>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</si>
  <si>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</si>
  <si>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</si>
  <si>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</si>
  <si>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</si>
  <si>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</si>
  <si>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</si>
  <si>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</si>
  <si>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</si>
  <si>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</si>
  <si>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</si>
  <si>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</si>
  <si>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</si>
  <si>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</si>
  <si>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</si>
  <si>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</si>
  <si>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</si>
  <si>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</si>
  <si>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</si>
  <si>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</si>
  <si>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</si>
  <si>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</si>
  <si>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</si>
  <si>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</si>
  <si>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</si>
  <si>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</si>
  <si>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</si>
  <si>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</si>
  <si>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</si>
  <si>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</si>
  <si>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</si>
  <si>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</si>
  <si>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</si>
  <si>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</si>
  <si>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</si>
  <si>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</si>
  <si>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</si>
  <si>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</si>
  <si>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</si>
  <si>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</si>
  <si>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</si>
  <si>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</si>
  <si>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</si>
  <si>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</si>
  <si>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</si>
  <si>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</si>
  <si>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</si>
  <si>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</si>
  <si>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</si>
  <si>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</si>
  <si>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</si>
  <si>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</si>
  <si>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</si>
  <si>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</si>
  <si>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</si>
  <si>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</si>
  <si>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</si>
  <si>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</si>
  <si>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</si>
  <si>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</si>
  <si>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</si>
  <si>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</si>
  <si>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</si>
  <si>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</si>
  <si>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</si>
  <si>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</si>
  <si>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</si>
  <si>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</si>
  <si>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</si>
  <si>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</si>
  <si>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</si>
  <si>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</si>
  <si>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</si>
  <si>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</si>
  <si>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</si>
  <si>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</si>
  <si>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</si>
  <si>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</si>
  <si>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</si>
  <si>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</si>
  <si>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</si>
  <si>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</si>
  <si>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</si>
  <si>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</si>
  <si>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</si>
  <si>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</si>
  <si>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</si>
  <si>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</si>
  <si>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</si>
  <si>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</si>
  <si>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</si>
  <si>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</si>
  <si>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</si>
  <si>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</si>
  <si>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</si>
  <si>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</si>
  <si>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</si>
  <si>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</si>
  <si>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</si>
  <si>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</si>
  <si>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</si>
  <si>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</si>
  <si>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</si>
  <si>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</si>
  <si>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</si>
  <si>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</si>
  <si>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</si>
  <si>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</si>
  <si>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</si>
  <si>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</si>
  <si>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</si>
  <si>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</si>
  <si>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</si>
  <si>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</si>
  <si>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</si>
  <si>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</si>
  <si>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</si>
  <si>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</si>
  <si>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</si>
  <si>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</si>
  <si>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</si>
  <si>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</si>
  <si>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</si>
  <si>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</si>
  <si>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</si>
  <si>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</si>
  <si>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</si>
  <si>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</si>
  <si>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</si>
  <si>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</si>
  <si>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</si>
  <si>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</si>
  <si>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</si>
  <si>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</si>
  <si>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</si>
  <si>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</si>
  <si>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</si>
  <si>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</si>
  <si>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</si>
  <si>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</si>
  <si>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</si>
  <si>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</si>
  <si>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</si>
  <si>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</si>
  <si>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</si>
  <si>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</si>
  <si>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</si>
  <si>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</si>
  <si>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</si>
  <si>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</si>
  <si>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</si>
  <si>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</si>
  <si>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</si>
  <si>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</si>
  <si>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</si>
  <si>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</si>
  <si>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</si>
  <si>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</si>
  <si>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</si>
  <si>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</si>
  <si>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</si>
  <si>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</si>
  <si>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</si>
  <si>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</si>
  <si>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</si>
  <si>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</si>
  <si>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</si>
  <si>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</si>
  <si>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</si>
  <si>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</si>
  <si>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</si>
  <si>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</si>
  <si>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</si>
  <si>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</si>
  <si>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</si>
  <si>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</si>
  <si>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</si>
  <si>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</si>
  <si>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</si>
  <si>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</si>
  <si>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</si>
  <si>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</si>
  <si>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</si>
  <si>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</si>
  <si>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</si>
  <si>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</si>
  <si>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</si>
  <si>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</si>
  <si>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</si>
  <si>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</si>
  <si>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</si>
  <si>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</si>
  <si>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</si>
  <si>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</si>
  <si>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</si>
  <si>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</si>
  <si>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</si>
  <si>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</si>
  <si>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</si>
  <si>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</si>
  <si>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</si>
  <si>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</si>
  <si>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</si>
  <si>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</si>
  <si>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</si>
  <si>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</si>
  <si>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</si>
  <si>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</si>
  <si>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</si>
  <si>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</si>
  <si>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</si>
  <si>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</si>
  <si>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</si>
  <si>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</si>
  <si>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</si>
  <si>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</si>
  <si>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</si>
  <si>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</si>
  <si>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</si>
  <si>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</si>
  <si>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</si>
  <si>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</si>
  <si>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</si>
  <si>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</si>
  <si>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</si>
  <si>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</si>
  <si>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</si>
  <si>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</si>
  <si>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</si>
  <si>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</si>
  <si>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</si>
  <si>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</si>
  <si>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</si>
  <si>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</si>
  <si>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</si>
  <si>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</si>
  <si>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</si>
  <si>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</si>
  <si>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</si>
  <si>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</si>
  <si>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</si>
  <si>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</si>
  <si>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</si>
  <si>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</si>
  <si>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</si>
  <si>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</si>
  <si>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</si>
  <si>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</si>
  <si>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</si>
  <si>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</si>
  <si>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</si>
  <si>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</si>
  <si>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</si>
  <si>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</si>
  <si>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</si>
  <si>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</si>
  <si>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</si>
  <si>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</si>
  <si>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</si>
  <si>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</si>
  <si>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</si>
  <si>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</si>
  <si>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</si>
  <si>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</si>
  <si>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</si>
  <si>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</si>
  <si>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</si>
  <si>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</si>
  <si>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</si>
  <si>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</si>
  <si>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</si>
  <si>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</si>
  <si>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</si>
  <si>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</si>
  <si>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</si>
  <si>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</si>
  <si>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</si>
  <si>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</si>
  <si>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</si>
  <si>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</si>
  <si>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</si>
  <si>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</si>
  <si>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</si>
  <si>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</si>
  <si>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</si>
  <si>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</si>
  <si>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</si>
  <si>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</si>
  <si>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</si>
  <si>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</si>
  <si>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</si>
  <si>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</si>
  <si>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</si>
  <si>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</si>
  <si>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</si>
  <si>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</si>
  <si>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</si>
  <si>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</si>
  <si>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</si>
  <si>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</si>
  <si>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</si>
  <si>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</si>
  <si>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</si>
  <si>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</si>
  <si>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</si>
  <si>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</si>
  <si>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</si>
  <si>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</si>
  <si>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</si>
  <si>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</si>
  <si>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</si>
  <si>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</si>
  <si>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</si>
  <si>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</si>
  <si>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</si>
  <si>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</si>
  <si>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</si>
  <si>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</si>
  <si>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</si>
  <si>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</si>
  <si>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</si>
  <si>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</si>
  <si>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</si>
  <si>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</si>
  <si>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</si>
  <si>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</si>
  <si>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</si>
  <si>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</si>
  <si>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</si>
  <si>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</si>
  <si>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</si>
  <si>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</si>
  <si>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</si>
  <si>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</si>
  <si>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</si>
  <si>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</si>
  <si>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</si>
  <si>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</si>
  <si>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</si>
  <si>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</si>
  <si>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</si>
  <si>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</si>
  <si>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</si>
  <si>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</si>
  <si>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</si>
  <si>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</si>
  <si>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</si>
  <si>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</si>
  <si>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</si>
  <si>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</si>
  <si>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</si>
  <si>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</si>
  <si>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</si>
  <si>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</si>
  <si>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</si>
  <si>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</si>
  <si>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</si>
  <si>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</si>
  <si>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</si>
  <si>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</si>
  <si>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</si>
  <si>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</si>
  <si>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</si>
  <si>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</si>
  <si>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</si>
  <si>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</si>
  <si>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</si>
  <si>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</si>
  <si>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</si>
  <si>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</si>
  <si>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</si>
  <si>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</si>
  <si>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</si>
  <si>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</si>
  <si>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</si>
  <si>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</si>
  <si>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</si>
  <si>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</si>
  <si>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</si>
  <si>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</si>
  <si>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</si>
  <si>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</si>
  <si>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</si>
  <si>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</si>
  <si>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</si>
  <si>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</si>
  <si>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</si>
  <si>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</si>
  <si>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</si>
  <si>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</si>
  <si>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</si>
  <si>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</si>
  <si>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</si>
  <si>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</si>
  <si>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</si>
  <si>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</si>
  <si>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</si>
  <si>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</si>
  <si>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</si>
  <si>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</si>
  <si>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</si>
  <si>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</si>
  <si>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</si>
  <si>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</si>
  <si>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</si>
  <si>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</si>
  <si>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</si>
  <si>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</si>
  <si>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</si>
  <si>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</si>
  <si>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</si>
  <si>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</si>
  <si>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</si>
  <si>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</si>
  <si>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</si>
  <si>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</si>
  <si>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</si>
  <si>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</si>
  <si>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</si>
  <si>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</si>
  <si>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</si>
  <si>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</si>
  <si>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</si>
  <si>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</si>
  <si>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</si>
  <si>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</si>
  <si>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</si>
  <si>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</si>
  <si>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</si>
  <si>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</si>
  <si>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</si>
  <si>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</si>
  <si>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</si>
  <si>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</si>
  <si>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</si>
  <si>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</si>
  <si>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</si>
  <si>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</si>
  <si>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</si>
  <si>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</si>
  <si>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</si>
  <si>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</si>
  <si>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</si>
  <si>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</si>
  <si>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</si>
  <si>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</si>
  <si>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</si>
  <si>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</si>
  <si>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</si>
  <si>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</si>
  <si>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</si>
  <si>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</si>
  <si>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</si>
  <si>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</si>
  <si>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</si>
  <si>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</si>
  <si>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</si>
  <si>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</si>
  <si>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</si>
  <si>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</si>
  <si>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</si>
  <si>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</si>
  <si>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</si>
  <si>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</si>
  <si>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</si>
  <si>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</si>
  <si>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</si>
  <si>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</si>
  <si>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</si>
  <si>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</si>
  <si>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</si>
  <si>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</si>
  <si>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</si>
  <si>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</si>
  <si>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</si>
  <si>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</si>
  <si>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</si>
  <si>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</si>
  <si>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</si>
  <si>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</si>
  <si>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</si>
  <si>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</si>
  <si>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</si>
  <si>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</si>
  <si>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</si>
  <si>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</si>
  <si>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</si>
  <si>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</si>
  <si>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</si>
  <si>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</si>
  <si>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</si>
  <si>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</si>
  <si>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</si>
  <si>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</si>
  <si>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</si>
  <si>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</si>
  <si>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</si>
  <si>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</si>
  <si>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</si>
  <si>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</si>
  <si>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</si>
  <si>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</si>
  <si>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</si>
  <si>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</si>
  <si>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</si>
  <si>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</si>
  <si>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</si>
  <si>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</si>
  <si>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</si>
  <si>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</si>
  <si>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</si>
  <si>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</si>
  <si>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</si>
  <si>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</si>
  <si>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</si>
  <si>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</si>
  <si>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</si>
  <si>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</si>
  <si>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</si>
  <si>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</si>
  <si>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</si>
  <si>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</si>
  <si>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</si>
  <si>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</si>
  <si>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</si>
  <si>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</si>
  <si>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</si>
  <si>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</si>
  <si>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</si>
  <si>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</si>
  <si>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</si>
  <si>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</si>
  <si>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</si>
  <si>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</si>
  <si>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</si>
  <si>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</si>
  <si>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</si>
  <si>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</si>
  <si>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</si>
  <si>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</si>
  <si>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</si>
  <si>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</si>
  <si>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</si>
  <si>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</si>
  <si>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</si>
  <si>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</si>
  <si>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</si>
  <si>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</si>
  <si>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</si>
  <si>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</si>
  <si>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</si>
  <si>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</si>
  <si>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</si>
  <si>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</si>
  <si>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</si>
  <si>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</si>
  <si>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</si>
  <si>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</si>
  <si>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</si>
  <si>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</si>
  <si>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</si>
  <si>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</si>
  <si>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</si>
  <si>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</si>
  <si>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</si>
  <si>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</si>
  <si>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</si>
  <si>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</si>
  <si>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</si>
  <si>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</si>
  <si>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</si>
  <si>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</si>
  <si>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</si>
  <si>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</si>
  <si>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</si>
  <si>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</si>
  <si>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</si>
  <si>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</si>
  <si>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</si>
  <si>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</si>
  <si>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</si>
  <si>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</si>
  <si>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</si>
  <si>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</si>
  <si>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</si>
  <si>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</si>
  <si>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</si>
  <si>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</si>
  <si>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</si>
  <si>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</si>
  <si>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</si>
  <si>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</si>
  <si>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</si>
  <si>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</si>
  <si>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</si>
  <si>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</si>
  <si>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</si>
  <si>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</si>
  <si>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</si>
  <si>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</si>
  <si>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</si>
  <si>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</si>
  <si>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</si>
  <si>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</si>
  <si>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</si>
  <si>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</si>
  <si>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</si>
  <si>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</si>
  <si>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</si>
  <si>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</si>
  <si>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</si>
  <si>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</si>
  <si>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</si>
  <si>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</si>
  <si>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</si>
  <si>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</si>
  <si>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</si>
  <si>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</si>
  <si>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</si>
  <si>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</si>
  <si>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</si>
  <si>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</si>
  <si>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</si>
  <si>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</si>
  <si>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</si>
  <si>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</si>
  <si>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</si>
  <si>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</si>
  <si>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</si>
  <si>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</si>
  <si>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</si>
  <si>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</si>
  <si>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</si>
  <si>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</si>
  <si>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</si>
  <si>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</si>
  <si>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</si>
  <si>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</si>
  <si>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</si>
  <si>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</si>
  <si>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</si>
  <si>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</si>
  <si>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</si>
  <si>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</si>
  <si>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</si>
  <si>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</si>
  <si>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</si>
  <si>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</si>
  <si>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</si>
  <si>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</si>
  <si>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</si>
  <si>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</si>
  <si>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</si>
  <si>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</si>
  <si>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</si>
  <si>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</si>
  <si>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</si>
  <si>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</si>
  <si>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</si>
  <si>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</si>
  <si>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</si>
  <si>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</si>
  <si>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</si>
  <si>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</si>
  <si>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</si>
  <si>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</si>
  <si>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</si>
  <si>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</si>
  <si>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</si>
  <si>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</si>
  <si>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</si>
  <si>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</si>
  <si>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</si>
  <si>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</si>
  <si>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</si>
  <si>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</si>
  <si>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</si>
  <si>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</si>
  <si>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</si>
  <si>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</si>
  <si>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</si>
  <si>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</si>
  <si>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</si>
  <si>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</si>
  <si>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</si>
  <si>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</si>
  <si>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</si>
  <si>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</si>
  <si>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</si>
  <si>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</si>
  <si>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</si>
  <si>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</si>
  <si>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</si>
  <si>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</si>
  <si>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</si>
  <si>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</si>
  <si>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</si>
  <si>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</si>
  <si>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</si>
  <si>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</si>
  <si>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</si>
  <si>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</si>
  <si>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</si>
  <si>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</si>
  <si>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</si>
  <si>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</si>
  <si>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</si>
  <si>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</si>
  <si>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</si>
  <si>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</si>
  <si>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</si>
  <si>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</si>
  <si>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</si>
  <si>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</si>
  <si>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</si>
  <si>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</si>
  <si>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</si>
  <si>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</si>
  <si>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</si>
  <si>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</si>
  <si>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</si>
  <si>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</si>
  <si>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</si>
  <si>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</si>
  <si>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</si>
  <si>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</si>
  <si>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</si>
  <si>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</si>
  <si>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</si>
  <si>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</si>
  <si>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</si>
  <si>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</si>
  <si>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</si>
  <si>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</si>
  <si>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</si>
  <si>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</si>
  <si>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</si>
  <si>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</si>
  <si>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</si>
  <si>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</si>
  <si>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</si>
  <si>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</si>
  <si>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</si>
  <si>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</si>
  <si>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</si>
  <si>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</si>
  <si>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</si>
  <si>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</si>
  <si>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</si>
  <si>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</si>
  <si>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</si>
  <si>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</si>
  <si>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</si>
  <si>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</si>
  <si>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</si>
  <si>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</si>
  <si>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</si>
  <si>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</si>
  <si>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</si>
  <si>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</si>
  <si>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</si>
  <si>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</si>
  <si>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</si>
  <si>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</si>
  <si>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</si>
  <si>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</si>
  <si>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</si>
  <si>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</si>
  <si>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</si>
  <si>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</si>
  <si>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</si>
  <si>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</si>
  <si>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</si>
  <si>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</si>
  <si>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</si>
  <si>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</si>
  <si>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</si>
  <si>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</si>
  <si>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</si>
  <si>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</si>
  <si>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</si>
  <si>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</si>
  <si>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</si>
  <si>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</si>
  <si>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</si>
  <si>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</si>
  <si>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</si>
  <si>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</si>
  <si>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</si>
  <si>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</si>
  <si>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</si>
  <si>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</si>
  <si>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</si>
  <si>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</si>
  <si>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</si>
  <si>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</si>
  <si>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</si>
  <si>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</si>
  <si>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</si>
  <si>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</si>
  <si>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</si>
  <si>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</si>
  <si>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</si>
  <si>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</si>
  <si>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</si>
  <si>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</si>
  <si>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</si>
  <si>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</si>
  <si>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</si>
  <si>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</si>
  <si>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</si>
  <si>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</si>
  <si>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</si>
  <si>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</si>
  <si>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</si>
  <si>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</si>
  <si>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</si>
  <si>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</si>
  <si>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</si>
  <si>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</si>
  <si>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</si>
  <si>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</si>
  <si>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</si>
  <si>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</si>
  <si>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</si>
  <si>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</si>
  <si>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</si>
  <si>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</si>
  <si>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</si>
  <si>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</si>
  <si>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</si>
  <si>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</si>
  <si>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</si>
  <si>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</si>
  <si>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</si>
  <si>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</si>
  <si>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</si>
  <si>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</si>
  <si>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</si>
  <si>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</si>
  <si>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</si>
  <si>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</si>
  <si>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</si>
  <si>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</si>
  <si>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</si>
  <si>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</si>
  <si>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</si>
  <si>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</si>
  <si>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</si>
  <si>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</si>
  <si>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</si>
  <si>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</si>
  <si>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</si>
  <si>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</si>
  <si>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</si>
  <si>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</si>
  <si>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</si>
  <si>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</si>
  <si>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</si>
  <si>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</si>
  <si>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</si>
  <si>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</si>
  <si>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</si>
  <si>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</si>
  <si>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</si>
  <si>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</si>
  <si>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</si>
  <si>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</si>
  <si>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</si>
  <si>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</si>
  <si>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</si>
  <si>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</si>
  <si>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</si>
  <si>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</si>
  <si>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</si>
  <si>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</si>
  <si>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</si>
  <si>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</si>
  <si>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</si>
  <si>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</si>
  <si>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</si>
  <si>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</si>
  <si>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</si>
  <si>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</si>
  <si>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</si>
  <si>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</si>
  <si>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</si>
  <si>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</si>
  <si>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</si>
  <si>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</si>
  <si>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</si>
  <si>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</si>
  <si>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</si>
  <si>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</si>
  <si>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</si>
  <si>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</si>
  <si>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</si>
  <si>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</si>
  <si>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</si>
  <si>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</si>
  <si>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</si>
  <si>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</si>
  <si>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</si>
  <si>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</si>
  <si>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</si>
  <si>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</si>
  <si>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</si>
  <si>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</si>
  <si>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</si>
  <si>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</si>
  <si>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</si>
  <si>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</si>
  <si>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</si>
  <si>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</si>
  <si>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</si>
  <si>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</si>
  <si>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</si>
  <si>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</si>
  <si>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</si>
  <si>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</si>
  <si>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</si>
  <si>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</si>
  <si>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</si>
  <si>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</si>
  <si>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</si>
  <si>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</si>
  <si>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</si>
  <si>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</si>
  <si>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</si>
  <si>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</si>
  <si>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</si>
  <si>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</si>
  <si>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</si>
  <si>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</si>
  <si>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</si>
  <si>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</si>
  <si>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</si>
  <si>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</si>
  <si>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</si>
  <si>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</si>
  <si>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</si>
  <si>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</si>
  <si>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</si>
  <si>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</si>
  <si>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</si>
  <si>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</si>
  <si>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</si>
  <si>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</si>
  <si>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</si>
  <si>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</si>
  <si>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</si>
  <si>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</si>
  <si>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</si>
  <si>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</si>
  <si>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</si>
  <si>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</si>
  <si>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</si>
  <si>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</si>
  <si>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</si>
  <si>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</si>
  <si>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</si>
  <si>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</si>
  <si>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</si>
  <si>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</si>
  <si>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</si>
  <si>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</si>
  <si>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</si>
  <si>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</si>
  <si>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</si>
  <si>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</si>
  <si>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</si>
  <si>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</si>
  <si>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</si>
  <si>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</si>
  <si>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</si>
  <si>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</si>
  <si>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</si>
  <si>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</si>
  <si>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</si>
  <si>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</si>
  <si>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</si>
  <si>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</si>
  <si>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</si>
  <si>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</si>
  <si>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</si>
  <si>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</si>
  <si>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</si>
  <si>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</si>
  <si>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</si>
  <si>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</si>
  <si>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</si>
  <si>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</si>
  <si>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</si>
  <si>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</si>
  <si>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</si>
  <si>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</si>
  <si>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</si>
  <si>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</si>
  <si>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</si>
  <si>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</si>
  <si>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</si>
  <si>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</si>
  <si>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</si>
  <si>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</si>
  <si>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</si>
  <si>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</si>
  <si>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</si>
  <si>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</si>
  <si>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</si>
  <si>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</si>
  <si>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</si>
  <si>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</si>
  <si>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</si>
  <si>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</si>
  <si>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</si>
  <si>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</si>
  <si>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</si>
  <si>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</si>
  <si>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</si>
  <si>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</si>
  <si>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</si>
  <si>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</si>
  <si>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</si>
  <si>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</si>
  <si>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</si>
  <si>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</si>
  <si>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</si>
  <si>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</si>
  <si>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</si>
  <si>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</si>
  <si>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</si>
  <si>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</si>
  <si>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</si>
  <si>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</si>
  <si>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</si>
  <si>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</si>
  <si>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</si>
  <si>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</si>
  <si>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</si>
  <si>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</si>
  <si>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</si>
  <si>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</si>
  <si>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</si>
  <si>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</si>
  <si>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</si>
  <si>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</si>
  <si>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</si>
  <si>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</si>
  <si>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</si>
  <si>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</si>
  <si>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</si>
  <si>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</si>
  <si>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</si>
  <si>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</si>
  <si>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</si>
  <si>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</si>
  <si>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</si>
  <si>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</si>
  <si>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</si>
  <si>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</si>
  <si>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</si>
  <si>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</si>
  <si>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</si>
  <si>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</si>
  <si>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</si>
  <si>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</si>
  <si>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</si>
  <si>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</si>
  <si>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</si>
  <si>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</si>
  <si>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</si>
  <si>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</si>
  <si>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</si>
  <si>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</si>
  <si>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</si>
  <si>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</si>
  <si>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</si>
  <si>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</si>
  <si>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</si>
  <si>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</si>
  <si>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</si>
  <si>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</si>
  <si>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</si>
  <si>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</si>
  <si>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</si>
  <si>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</si>
  <si>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</si>
  <si>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</si>
  <si>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</si>
  <si>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</si>
  <si>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</si>
  <si>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</si>
  <si>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</si>
  <si>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</si>
  <si>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</si>
  <si>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</si>
  <si>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</si>
  <si>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</si>
  <si>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</si>
  <si>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</si>
  <si>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</si>
  <si>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</si>
  <si>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</si>
  <si>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</si>
  <si>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</si>
  <si>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</si>
  <si>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</si>
  <si>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</si>
  <si>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</si>
  <si>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</si>
  <si>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</si>
  <si>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</si>
  <si>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</si>
  <si>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</si>
  <si>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</si>
  <si>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</si>
  <si>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</si>
  <si>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</si>
  <si>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</si>
  <si>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</si>
  <si>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</si>
  <si>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</si>
  <si>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</si>
  <si>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</si>
  <si>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</si>
  <si>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</si>
  <si>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</si>
  <si>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</si>
  <si>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</si>
  <si>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</si>
  <si>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</si>
  <si>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</si>
  <si>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</si>
  <si>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</si>
  <si>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</si>
  <si>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</si>
  <si>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</si>
  <si>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</si>
  <si>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</si>
  <si>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</si>
  <si>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</si>
  <si>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</si>
  <si>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</si>
  <si>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</si>
  <si>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</si>
  <si>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</si>
  <si>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</si>
  <si>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</si>
  <si>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</si>
  <si>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</si>
  <si>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</si>
  <si>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</si>
  <si>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</si>
  <si>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</si>
  <si>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</si>
  <si>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</si>
  <si>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</si>
  <si>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</si>
  <si>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</si>
  <si>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</si>
  <si>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</si>
  <si>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</si>
  <si>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</si>
  <si>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</si>
  <si>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</si>
  <si>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</si>
  <si>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</si>
  <si>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</si>
  <si>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</si>
  <si>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</si>
  <si>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</si>
  <si>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</si>
  <si>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</si>
  <si>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</si>
  <si>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</si>
  <si>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</si>
  <si>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</si>
  <si>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</si>
  <si>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</si>
  <si>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</si>
  <si>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</si>
  <si>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</si>
  <si>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</si>
  <si>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</si>
  <si>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</si>
  <si>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</si>
  <si>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</si>
  <si>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</si>
  <si>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</si>
  <si>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</si>
  <si>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</si>
  <si>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</si>
  <si>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</si>
  <si>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</si>
  <si>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</si>
  <si>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</si>
  <si>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</si>
  <si>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</si>
  <si>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</si>
  <si>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</si>
  <si>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</si>
  <si>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</si>
  <si>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</si>
  <si>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</si>
  <si>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</si>
  <si>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</si>
  <si>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</si>
  <si>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</si>
  <si>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</si>
  <si>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</si>
  <si>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</si>
  <si>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</si>
  <si>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</si>
  <si>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</si>
  <si>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</si>
  <si>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</si>
  <si>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</si>
  <si>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</si>
  <si>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</si>
  <si>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</si>
  <si>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</si>
  <si>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</si>
  <si>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</si>
  <si>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</si>
  <si>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</si>
  <si>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</si>
  <si>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</si>
  <si>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</si>
  <si>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</si>
  <si>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</si>
  <si>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</si>
  <si>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</si>
  <si>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</si>
  <si>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</si>
  <si>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</si>
  <si>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</si>
  <si>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</si>
  <si>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</si>
  <si>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</si>
  <si>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</si>
  <si>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</si>
  <si>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</si>
  <si>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</si>
  <si>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</si>
  <si>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</si>
  <si>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</si>
  <si>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</si>
  <si>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</si>
  <si>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</si>
  <si>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</si>
  <si>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</si>
  <si>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</si>
  <si>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</si>
  <si>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</si>
  <si>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</si>
  <si>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</si>
  <si>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</si>
  <si>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</si>
  <si>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</si>
  <si>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</si>
  <si>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</si>
  <si>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</si>
  <si>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</si>
  <si>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</si>
  <si>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</si>
  <si>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</si>
  <si>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</si>
  <si>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</si>
  <si>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</si>
  <si>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</si>
  <si>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</si>
  <si>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</si>
  <si>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</si>
  <si>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</si>
  <si>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</si>
  <si>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</si>
  <si>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</si>
  <si>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</si>
  <si>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</si>
  <si>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</si>
  <si>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</si>
  <si>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</si>
  <si>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</si>
  <si>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</si>
  <si>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</si>
  <si>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</si>
  <si>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</si>
  <si>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</si>
  <si>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</si>
  <si>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</si>
  <si>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</si>
  <si>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</si>
  <si>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</si>
  <si>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</si>
  <si>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</si>
  <si>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</si>
  <si>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</si>
  <si>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</si>
  <si>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</si>
  <si>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</si>
  <si>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</si>
  <si>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</si>
  <si>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</si>
  <si>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</si>
  <si>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</si>
  <si>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</si>
  <si>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</si>
  <si>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</si>
  <si>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</si>
  <si>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</si>
  <si>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</si>
  <si>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</si>
  <si>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</si>
  <si>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</si>
  <si>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</si>
  <si>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</si>
  <si>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</si>
  <si>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</si>
  <si>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</si>
  <si>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</si>
  <si>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</si>
  <si>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</si>
  <si>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</si>
  <si>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</si>
  <si>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</si>
  <si>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</si>
  <si>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</si>
  <si>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</si>
  <si>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</si>
  <si>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</si>
  <si>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</si>
  <si>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</si>
  <si>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</si>
  <si>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</si>
  <si>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</si>
  <si>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</si>
  <si>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</si>
  <si>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</si>
  <si>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</si>
  <si>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</si>
  <si>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</si>
  <si>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</si>
  <si>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</si>
  <si>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</si>
  <si>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</si>
  <si>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</si>
  <si>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</si>
  <si>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</si>
  <si>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</si>
  <si>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</si>
  <si>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</si>
  <si>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</si>
  <si>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</si>
  <si>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</si>
  <si>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</si>
  <si>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</si>
  <si>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</si>
  <si>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</si>
  <si>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</si>
  <si>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</si>
  <si>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</si>
  <si>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</si>
  <si>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</si>
  <si>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</si>
  <si>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</si>
  <si>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</si>
  <si>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</si>
  <si>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</si>
  <si>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</si>
  <si>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</si>
  <si>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</si>
  <si>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</si>
  <si>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</si>
  <si>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</si>
  <si>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</si>
  <si>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</si>
  <si>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</si>
  <si>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</si>
  <si>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</si>
  <si>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</si>
  <si>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</si>
  <si>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</si>
  <si>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</si>
  <si>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</si>
  <si>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</si>
  <si>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</si>
  <si>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</si>
  <si>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</si>
  <si>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</si>
  <si>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</si>
  <si>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</si>
  <si>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</si>
  <si>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</si>
  <si>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</si>
  <si>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</si>
  <si>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</si>
  <si>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</si>
  <si>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</si>
  <si>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</si>
  <si>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</si>
  <si>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</si>
  <si>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</si>
  <si>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</si>
  <si>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</si>
  <si>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</si>
  <si>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</si>
  <si>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</si>
  <si>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</si>
  <si>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</si>
  <si>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</si>
  <si>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</si>
  <si>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</si>
  <si>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</si>
  <si>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</si>
  <si>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</si>
  <si>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</si>
  <si>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</si>
  <si>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</si>
  <si>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</si>
  <si>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</si>
  <si>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</si>
  <si>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</si>
  <si>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</si>
  <si>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</si>
  <si>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</si>
  <si>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</si>
  <si>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</si>
  <si>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</si>
  <si>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</si>
  <si>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</si>
  <si>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</si>
  <si>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</si>
  <si>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</si>
  <si>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</si>
  <si>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</si>
  <si>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</si>
  <si>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</si>
  <si>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</si>
  <si>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</si>
  <si>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</si>
  <si>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</si>
  <si>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</si>
  <si>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</si>
  <si>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</si>
  <si>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</si>
  <si>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</si>
  <si>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</si>
  <si>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</si>
  <si>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</si>
  <si>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</si>
  <si>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</si>
  <si>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</si>
  <si>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</si>
  <si>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</si>
  <si>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</si>
  <si>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</si>
  <si>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</si>
  <si>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</si>
  <si>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</si>
  <si>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</si>
  <si>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</si>
  <si>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</si>
  <si>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</si>
  <si>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</si>
  <si>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</si>
  <si>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</si>
  <si>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</si>
  <si>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</si>
  <si>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</si>
  <si>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</si>
  <si>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</si>
  <si>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</si>
  <si>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</si>
  <si>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</si>
  <si>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</si>
  <si>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</si>
  <si>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</si>
  <si>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</si>
  <si>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</si>
  <si>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</si>
  <si>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</si>
  <si>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</si>
  <si>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</si>
  <si>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</si>
  <si>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</si>
  <si>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</si>
  <si>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</si>
  <si>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</si>
  <si>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</si>
  <si>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</si>
  <si>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</si>
  <si>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</si>
  <si>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</si>
  <si>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</si>
  <si>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</si>
  <si>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</si>
  <si>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</si>
  <si>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</si>
  <si>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</si>
  <si>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</si>
  <si>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</si>
  <si>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</si>
  <si>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</si>
  <si>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</si>
  <si>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</si>
  <si>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</si>
  <si>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</si>
  <si>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</si>
  <si>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</si>
  <si>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</si>
  <si>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</si>
  <si>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</si>
  <si>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</si>
  <si>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</si>
  <si>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</si>
  <si>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</si>
  <si>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</si>
  <si>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</si>
  <si>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</si>
  <si>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</si>
  <si>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</si>
  <si>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</si>
  <si>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</si>
  <si>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</si>
  <si>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</si>
  <si>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</si>
  <si>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</si>
  <si>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</si>
  <si>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</si>
  <si>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</si>
  <si>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</si>
  <si>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</si>
  <si>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</si>
  <si>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</si>
  <si>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</si>
  <si>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</si>
  <si>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</si>
  <si>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</si>
  <si>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</si>
  <si>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</si>
  <si>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</si>
  <si>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</si>
  <si>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</si>
  <si>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</si>
  <si>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</si>
  <si>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</si>
  <si>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</si>
  <si>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</si>
  <si>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</si>
  <si>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</si>
  <si>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</si>
  <si>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</si>
  <si>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</si>
  <si>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</si>
  <si>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</si>
  <si>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</si>
  <si>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</si>
  <si>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</si>
  <si>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</si>
  <si>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</si>
  <si>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</si>
  <si>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</si>
  <si>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</si>
  <si>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</si>
  <si>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</si>
  <si>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</si>
  <si>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</si>
  <si>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</si>
  <si>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</si>
  <si>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</si>
  <si>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</si>
  <si>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</si>
  <si>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</si>
  <si>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</si>
  <si>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</si>
  <si>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</si>
  <si>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</si>
  <si>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</si>
  <si>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</si>
  <si>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</si>
  <si>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</si>
  <si>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</si>
  <si>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</si>
  <si>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</si>
  <si>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</si>
  <si>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</si>
  <si>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</si>
  <si>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</si>
  <si>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</si>
  <si>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</si>
  <si>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</si>
  <si>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</si>
  <si>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</si>
  <si>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</si>
  <si>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</si>
  <si>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</si>
  <si>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</si>
  <si>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</si>
  <si>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</si>
  <si>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</si>
  <si>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</si>
  <si>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</si>
  <si>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</si>
  <si>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</si>
  <si>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</si>
  <si>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</si>
  <si>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</si>
  <si>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</si>
  <si>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</si>
  <si>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</si>
  <si>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</si>
  <si>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</si>
  <si>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</si>
  <si>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</si>
  <si>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</si>
  <si>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</si>
  <si>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</si>
  <si>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</si>
  <si>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</si>
  <si>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</si>
  <si>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</si>
  <si>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</si>
  <si>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</si>
  <si>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</si>
  <si>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</si>
  <si>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</si>
  <si>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</si>
  <si>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</si>
  <si>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</si>
  <si>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</si>
  <si>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</si>
  <si>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</si>
  <si>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</si>
  <si>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</si>
  <si>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</si>
  <si>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</si>
  <si>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</si>
  <si>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</si>
  <si>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</si>
  <si>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</si>
  <si>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</si>
  <si>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</si>
  <si>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</si>
  <si>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</si>
  <si>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</si>
  <si>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</si>
  <si>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</si>
  <si>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</si>
  <si>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</si>
  <si>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</si>
  <si>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</si>
  <si>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</si>
  <si>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</si>
  <si>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</si>
  <si>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</si>
  <si>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</si>
  <si>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</si>
  <si>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</si>
  <si>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</si>
  <si>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</si>
  <si>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</si>
  <si>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</si>
  <si>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</si>
  <si>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</si>
  <si>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</si>
  <si>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</si>
  <si>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</si>
  <si>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</si>
  <si>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</si>
  <si>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</si>
  <si>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</si>
  <si>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</si>
  <si>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</si>
  <si>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</si>
  <si>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</si>
  <si>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</si>
  <si>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</si>
  <si>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</si>
  <si>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</si>
  <si>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</si>
  <si>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</si>
  <si>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</si>
  <si>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</si>
  <si>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</si>
  <si>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</si>
  <si>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</si>
  <si>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</si>
  <si>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</si>
  <si>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</si>
  <si>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</si>
  <si>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</si>
  <si>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</si>
  <si>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</si>
  <si>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</si>
  <si>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</si>
  <si>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</si>
  <si>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</si>
  <si>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</si>
  <si>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</si>
  <si>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</si>
  <si>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</si>
  <si>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</si>
  <si>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</si>
  <si>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</si>
  <si>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</si>
  <si>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</si>
  <si>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</si>
  <si>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</si>
  <si>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</si>
  <si>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</si>
  <si>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</si>
  <si>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</si>
  <si>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</si>
  <si>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</si>
  <si>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</si>
  <si>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</si>
  <si>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</si>
  <si>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</si>
  <si>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</si>
  <si>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</si>
  <si>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</si>
  <si>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</si>
  <si>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</si>
  <si>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</si>
  <si>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</si>
  <si>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</si>
  <si>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</si>
  <si>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</si>
  <si>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</si>
  <si>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</si>
  <si>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</si>
  <si>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</si>
  <si>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</si>
  <si>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</si>
  <si>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</si>
  <si>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</si>
  <si>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</si>
  <si>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</si>
  <si>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</si>
  <si>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</si>
  <si>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</si>
  <si>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</si>
  <si>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</si>
  <si>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</si>
  <si>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</si>
  <si>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</si>
  <si>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</si>
  <si>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</si>
  <si>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</si>
  <si>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</si>
  <si>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</si>
  <si>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</si>
  <si>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</si>
  <si>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</si>
  <si>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</si>
  <si>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</si>
  <si>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</si>
  <si>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</si>
  <si>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</si>
  <si>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</si>
  <si>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</si>
  <si>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</si>
  <si>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</si>
  <si>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</si>
  <si>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</si>
  <si>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</si>
  <si>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</si>
  <si>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</si>
  <si>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</si>
  <si>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</si>
  <si>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</si>
  <si>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</si>
  <si>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</si>
  <si>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</si>
  <si>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</si>
  <si>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</si>
  <si>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</si>
  <si>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</si>
  <si>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</si>
  <si>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</si>
  <si>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</si>
  <si>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</si>
  <si>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</si>
  <si>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</si>
  <si>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</si>
  <si>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</si>
  <si>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</si>
  <si>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</si>
  <si>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</si>
  <si>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</si>
  <si>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</si>
  <si>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</si>
  <si>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</si>
  <si>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</si>
  <si>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</si>
  <si>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</si>
  <si>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</si>
  <si>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</si>
  <si>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</si>
  <si>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</si>
  <si>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</si>
  <si>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</si>
  <si>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</si>
  <si>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</si>
  <si>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</si>
  <si>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</si>
  <si>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</si>
  <si>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</si>
  <si>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</si>
  <si>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</si>
  <si>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</si>
  <si>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</si>
  <si>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</si>
  <si>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</si>
  <si>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</si>
  <si>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</si>
  <si>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</si>
  <si>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</si>
  <si>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</si>
  <si>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</si>
  <si>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</si>
  <si>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</si>
  <si>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</si>
  <si>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</si>
  <si>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</si>
  <si>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</si>
  <si>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</si>
  <si>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</si>
  <si>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</si>
  <si>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</si>
  <si>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</si>
  <si>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</si>
  <si>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</si>
  <si>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</si>
  <si>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</si>
  <si>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</si>
  <si>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</si>
  <si>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</si>
  <si>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</si>
  <si>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</si>
  <si>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</si>
  <si>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</si>
  <si>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</si>
  <si>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</si>
  <si>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</si>
  <si>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</si>
  <si>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</si>
  <si>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</si>
  <si>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</si>
  <si>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</si>
  <si>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</si>
  <si>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</si>
  <si>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</si>
  <si>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</si>
  <si>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</si>
  <si>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</si>
  <si>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</si>
  <si>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</si>
  <si>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</si>
  <si>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</si>
  <si>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</si>
  <si>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</si>
  <si>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</si>
  <si>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</si>
  <si>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</si>
  <si>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</si>
  <si>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</si>
  <si>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</si>
  <si>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</si>
  <si>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</si>
  <si>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</si>
  <si>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</si>
  <si>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</si>
  <si>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</si>
  <si>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</si>
  <si>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</si>
  <si>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</si>
  <si>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</si>
  <si>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</si>
  <si>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</si>
  <si>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</si>
  <si>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</si>
  <si>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</si>
  <si>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</si>
  <si>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</si>
  <si>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</si>
  <si>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</si>
  <si>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</si>
  <si>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</si>
  <si>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</si>
  <si>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</si>
  <si>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</si>
  <si>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</si>
  <si>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</si>
  <si>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</si>
  <si>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</si>
  <si>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</si>
  <si>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</si>
  <si>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</si>
  <si>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</si>
  <si>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</si>
  <si>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</si>
  <si>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</si>
  <si>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</si>
  <si>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</si>
  <si>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</si>
  <si>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</si>
  <si>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</si>
  <si>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</si>
  <si>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</si>
  <si>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</si>
  <si>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</si>
  <si>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</si>
  <si>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</si>
  <si>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</si>
  <si>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</si>
  <si>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</si>
  <si>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</si>
  <si>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</si>
  <si>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</si>
  <si>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</si>
  <si>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</si>
  <si>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</si>
  <si>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</si>
  <si>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</si>
  <si>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</si>
  <si>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</si>
  <si>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</si>
  <si>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</si>
  <si>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</si>
  <si>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</si>
  <si>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</si>
  <si>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</si>
  <si>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</si>
  <si>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</si>
  <si>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</si>
  <si>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</si>
  <si>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</si>
  <si>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</si>
  <si>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</si>
  <si>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</si>
  <si>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</si>
  <si>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</si>
  <si>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</si>
  <si>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</si>
  <si>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</si>
  <si>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</si>
  <si>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</si>
  <si>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</si>
  <si>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</si>
  <si>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</si>
  <si>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</si>
  <si>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</si>
  <si>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</si>
  <si>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</si>
  <si>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</si>
  <si>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</si>
  <si>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</si>
  <si>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</si>
  <si>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</si>
  <si>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</si>
  <si>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</si>
  <si>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</si>
  <si>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</si>
  <si>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</si>
  <si>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</si>
  <si>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</si>
  <si>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</si>
  <si>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</si>
  <si>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</si>
  <si>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</si>
  <si>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</si>
  <si>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</si>
  <si>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</si>
  <si>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</si>
  <si>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</si>
  <si>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</si>
  <si>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</si>
  <si>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</si>
  <si>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</si>
  <si>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</si>
  <si>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</si>
  <si>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</si>
  <si>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</si>
  <si>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</si>
  <si>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</si>
  <si>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</si>
  <si>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</si>
  <si>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</si>
  <si>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</si>
  <si>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</si>
  <si>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</si>
  <si>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</si>
  <si>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</si>
  <si>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</si>
  <si>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</si>
  <si>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</si>
  <si>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</si>
  <si>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</si>
  <si>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</si>
  <si>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</si>
  <si>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</si>
  <si>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</si>
  <si>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</si>
  <si>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</si>
  <si>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</si>
  <si>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</si>
  <si>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</si>
  <si>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</si>
  <si>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</si>
  <si>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</si>
  <si>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</si>
  <si>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</si>
  <si>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</si>
  <si>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</si>
  <si>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</si>
  <si>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</si>
  <si>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</si>
  <si>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</si>
  <si>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</si>
  <si>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</si>
  <si>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</si>
  <si>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</si>
  <si>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</si>
  <si>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</si>
  <si>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</si>
  <si>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</si>
  <si>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</si>
  <si>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</si>
  <si>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</si>
  <si>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</si>
  <si>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</si>
  <si>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</si>
  <si>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</si>
  <si>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</si>
  <si>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</si>
  <si>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</si>
  <si>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</si>
  <si>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</si>
  <si>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</si>
  <si>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</si>
  <si>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</si>
  <si>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</si>
  <si>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</si>
  <si>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</si>
  <si>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</si>
  <si>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</si>
  <si>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</si>
  <si>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</si>
  <si>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</si>
  <si>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</si>
  <si>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</si>
  <si>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</si>
  <si>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</si>
  <si>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</si>
  <si>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</si>
  <si>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</si>
  <si>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</si>
  <si>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</si>
  <si>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</si>
  <si>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</si>
  <si>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</si>
  <si>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</si>
  <si>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</si>
  <si>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</si>
  <si>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</si>
  <si>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</si>
  <si>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</si>
  <si>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</si>
  <si>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</si>
  <si>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</si>
  <si>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</si>
  <si>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</si>
  <si>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</si>
  <si>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</si>
  <si>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</si>
  <si>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</si>
  <si>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</si>
  <si>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</si>
  <si>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</si>
  <si>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</si>
  <si>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</si>
  <si>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</si>
  <si>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</si>
  <si>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</si>
  <si>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</si>
  <si>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</si>
  <si>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</si>
  <si>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</si>
  <si>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</si>
  <si>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</si>
  <si>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</si>
  <si>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</si>
  <si>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</si>
  <si>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</si>
  <si>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</si>
  <si>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</si>
  <si>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</si>
  <si>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</si>
  <si>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</si>
  <si>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</si>
  <si>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</si>
  <si>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</si>
  <si>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</si>
  <si>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</si>
  <si>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</si>
  <si>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</si>
  <si>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</si>
  <si>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</si>
  <si>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</si>
  <si>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</si>
  <si>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</si>
  <si>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</si>
  <si>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</si>
  <si>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</si>
  <si>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</si>
  <si>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</si>
  <si>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</si>
  <si>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</si>
  <si>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</si>
  <si>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</si>
  <si>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</si>
  <si>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</si>
  <si>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</si>
  <si>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</si>
  <si>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</si>
  <si>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</si>
  <si>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</si>
  <si>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</si>
  <si>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</si>
  <si>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</si>
  <si>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</si>
  <si>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</si>
  <si>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</si>
  <si>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</si>
  <si>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</si>
  <si>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</si>
  <si>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</si>
  <si>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</si>
  <si>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</si>
  <si>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</si>
  <si>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</si>
  <si>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</si>
  <si>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</si>
  <si>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</si>
  <si>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</si>
  <si>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</si>
  <si>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</si>
  <si>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</si>
  <si>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</si>
  <si>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</si>
  <si>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</si>
  <si>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</si>
  <si>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</si>
  <si>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</si>
  <si>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</si>
  <si>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</si>
  <si>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</si>
  <si>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</si>
  <si>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</si>
  <si>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</si>
  <si>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</si>
  <si>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</si>
  <si>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</si>
  <si>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</si>
  <si>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</si>
  <si>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</si>
  <si>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</si>
  <si>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</si>
  <si>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</si>
  <si>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</si>
  <si>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</si>
  <si>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</si>
  <si>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</si>
  <si>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</si>
  <si>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</si>
  <si>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</si>
  <si>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</si>
  <si>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</si>
  <si>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</si>
  <si>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</si>
  <si>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</si>
  <si>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</si>
  <si>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</si>
  <si>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</si>
  <si>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</si>
  <si>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</si>
  <si>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</si>
  <si>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</si>
  <si>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</si>
  <si>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</si>
  <si>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</si>
  <si>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</si>
  <si>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</si>
  <si>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</si>
  <si>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</si>
  <si>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</si>
  <si>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</si>
  <si>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</si>
  <si>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</si>
  <si>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</si>
  <si>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</si>
  <si>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</si>
  <si>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</si>
  <si>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</si>
  <si>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</si>
  <si>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</si>
  <si>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</si>
  <si>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</si>
  <si>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</si>
  <si>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</si>
  <si>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</si>
  <si>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</si>
  <si>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</si>
  <si>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</si>
  <si>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</si>
  <si>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</si>
  <si>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</si>
  <si>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</si>
  <si>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</si>
  <si>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</si>
  <si>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</si>
  <si>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</si>
  <si>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</si>
  <si>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</si>
  <si>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</si>
  <si>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</si>
  <si>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</si>
  <si>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</si>
  <si>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</si>
  <si>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</si>
  <si>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</si>
  <si>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</si>
  <si>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</si>
  <si>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</si>
  <si>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</si>
  <si>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</si>
  <si>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</si>
  <si>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</si>
  <si>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</si>
  <si>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</si>
  <si>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</si>
  <si>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</si>
  <si>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</si>
  <si>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</si>
  <si>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</si>
  <si>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</si>
  <si>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</si>
  <si>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</si>
  <si>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</si>
  <si>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</si>
  <si>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</si>
  <si>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</si>
  <si>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</si>
  <si>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</si>
  <si>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</si>
  <si>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</si>
  <si>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</si>
  <si>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</si>
  <si>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</si>
  <si>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</si>
  <si>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</si>
  <si>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</si>
  <si>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</si>
  <si>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</si>
  <si>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</si>
  <si>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</si>
  <si>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</si>
  <si>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</si>
  <si>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</si>
  <si>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</si>
  <si>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</si>
  <si>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</si>
  <si>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</si>
  <si>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</si>
  <si>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</si>
  <si>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</si>
  <si>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</si>
  <si>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</si>
  <si>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</si>
  <si>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</si>
  <si>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</si>
  <si>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</si>
  <si>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</si>
  <si>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</si>
  <si>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</si>
  <si>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</si>
  <si>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</si>
  <si>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</si>
  <si>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</si>
  <si>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</si>
  <si>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</si>
  <si>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</si>
  <si>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</si>
  <si>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</si>
  <si>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</si>
  <si>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</si>
  <si>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</si>
  <si>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</si>
  <si>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</si>
  <si>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</si>
  <si>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</si>
  <si>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</si>
  <si>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</si>
  <si>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</si>
  <si>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</si>
  <si>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</si>
  <si>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</si>
  <si>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</si>
  <si>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</si>
  <si>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</si>
  <si>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</si>
  <si>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</si>
  <si>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</si>
  <si>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</si>
  <si>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</si>
  <si>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</si>
  <si>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</si>
  <si>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</si>
  <si>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</si>
  <si>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</si>
  <si>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</si>
  <si>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</si>
  <si>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</si>
  <si>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</si>
  <si>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</si>
  <si>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</si>
  <si>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</si>
  <si>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</si>
  <si>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</si>
  <si>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</si>
  <si>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</si>
  <si>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</si>
  <si>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</si>
  <si>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</si>
  <si>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</si>
  <si>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</si>
  <si>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</si>
  <si>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</si>
  <si>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</si>
  <si>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</si>
  <si>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</si>
  <si>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</si>
  <si>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</si>
  <si>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</si>
  <si>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</si>
  <si>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</si>
  <si>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</si>
  <si>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</si>
  <si>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</si>
  <si>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</si>
  <si>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</si>
  <si>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</si>
  <si>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</si>
  <si>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</si>
  <si>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</si>
  <si>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</si>
  <si>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</si>
  <si>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</si>
  <si>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</si>
  <si>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</si>
  <si>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</si>
  <si>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</si>
  <si>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</si>
  <si>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</si>
  <si>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</si>
  <si>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</si>
  <si>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</si>
  <si>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</si>
  <si>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</si>
  <si>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</si>
  <si>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</si>
  <si>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</si>
  <si>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</si>
  <si>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</si>
  <si>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</si>
  <si>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</si>
  <si>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</si>
  <si>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</si>
  <si>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</si>
  <si>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</si>
  <si>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</si>
  <si>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</si>
  <si>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</si>
  <si>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</si>
  <si>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</si>
  <si>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</si>
  <si>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</si>
  <si>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</si>
  <si>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</si>
  <si>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</si>
  <si>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</si>
  <si>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</si>
  <si>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</si>
  <si>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</si>
  <si>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</si>
  <si>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</si>
  <si>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</si>
  <si>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</si>
  <si>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</si>
  <si>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</si>
  <si>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</si>
  <si>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</si>
  <si>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</si>
  <si>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</si>
  <si>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</si>
  <si>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</si>
  <si>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</si>
  <si>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</si>
  <si>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</si>
  <si>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</si>
  <si>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</si>
  <si>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</si>
  <si>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</si>
  <si>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</si>
  <si>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</si>
  <si>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</si>
  <si>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</si>
  <si>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</si>
  <si>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</si>
  <si>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</si>
  <si>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</si>
  <si>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</si>
  <si>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</si>
  <si>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</si>
  <si>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</si>
  <si>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</si>
  <si>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</si>
  <si>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</si>
  <si>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</si>
  <si>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</si>
  <si>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</si>
  <si>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</si>
  <si>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</si>
  <si>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</si>
  <si>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</si>
  <si>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</si>
  <si>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</si>
  <si>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</si>
  <si>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</si>
  <si>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</si>
  <si>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</si>
  <si>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</si>
  <si>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</si>
  <si>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</si>
  <si>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</si>
  <si>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</si>
  <si>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</si>
  <si>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</si>
  <si>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</si>
  <si>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</si>
  <si>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</si>
  <si>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</si>
  <si>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</si>
  <si>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</si>
  <si>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</si>
  <si>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</si>
  <si>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</si>
  <si>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</si>
  <si>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</si>
  <si>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</si>
  <si>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</si>
  <si>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</si>
  <si>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</si>
  <si>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</si>
  <si>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</si>
  <si>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</si>
  <si>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</si>
  <si>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</si>
  <si>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</si>
  <si>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</si>
  <si>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</si>
  <si>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</si>
  <si>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</si>
  <si>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</si>
  <si>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</si>
  <si>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</si>
  <si>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</si>
  <si>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</si>
  <si>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</si>
  <si>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</si>
  <si>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</si>
  <si>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</si>
  <si>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</si>
  <si>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</si>
  <si>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</si>
  <si>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</si>
  <si>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</si>
  <si>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</si>
  <si>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</si>
  <si>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</si>
  <si>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</si>
  <si>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</si>
  <si>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</si>
  <si>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</si>
  <si>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</si>
  <si>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</si>
  <si>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</si>
  <si>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</si>
  <si>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</si>
  <si>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</si>
  <si>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</si>
  <si>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</si>
  <si>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</si>
  <si>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</si>
  <si>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</si>
  <si>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</si>
  <si>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</si>
  <si>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</si>
  <si>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</si>
  <si>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</si>
  <si>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</si>
  <si>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</si>
  <si>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</si>
  <si>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</si>
  <si>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</si>
  <si>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</si>
  <si>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</si>
  <si>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</si>
  <si>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</si>
  <si>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</si>
  <si>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</si>
  <si>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</si>
  <si>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</si>
  <si>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</si>
  <si>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</si>
  <si>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</si>
  <si>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</si>
  <si>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</si>
  <si>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</si>
  <si>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</si>
  <si>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</si>
  <si>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</si>
  <si>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</si>
  <si>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</si>
  <si>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</si>
  <si>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</si>
  <si>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</si>
  <si>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</si>
  <si>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</si>
  <si>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</si>
  <si>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</si>
  <si>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</si>
  <si>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</si>
  <si>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</si>
  <si>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</si>
  <si>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</si>
  <si>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</si>
  <si>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</si>
  <si>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</si>
  <si>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</si>
  <si>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</si>
  <si>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</si>
  <si>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</si>
  <si>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</si>
  <si>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</si>
  <si>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</si>
  <si>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</si>
  <si>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</si>
  <si>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</si>
  <si>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</si>
  <si>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</si>
  <si>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</si>
  <si>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</si>
  <si>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</si>
  <si>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</si>
  <si>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</si>
  <si>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</si>
  <si>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</si>
  <si>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</si>
  <si>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</si>
  <si>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</si>
  <si>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</si>
  <si>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</si>
  <si>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</si>
  <si>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</si>
  <si>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</si>
  <si>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</si>
  <si>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</si>
  <si>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</si>
  <si>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</si>
  <si>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</si>
  <si>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</si>
  <si>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</si>
  <si>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</si>
  <si>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</si>
  <si>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</si>
  <si>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</si>
  <si>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</si>
  <si>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</si>
  <si>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</si>
  <si>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</si>
  <si>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</si>
  <si>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</si>
  <si>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</si>
  <si>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</si>
  <si>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</si>
  <si>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</si>
  <si>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</si>
  <si>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</si>
  <si>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</si>
  <si>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</si>
  <si>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</si>
  <si>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</si>
  <si>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</si>
  <si>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</si>
  <si>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</si>
  <si>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</si>
  <si>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</si>
  <si>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</si>
  <si>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</si>
  <si>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</si>
  <si>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</si>
  <si>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</si>
  <si>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</si>
  <si>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</si>
  <si>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</si>
  <si>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</si>
  <si>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</si>
  <si>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</si>
  <si>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</si>
  <si>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</si>
  <si>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</si>
  <si>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</si>
  <si>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</si>
  <si>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</si>
  <si>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</si>
  <si>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</si>
  <si>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</si>
  <si>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</si>
  <si>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</si>
  <si>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</si>
  <si>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</si>
  <si>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</si>
  <si>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</si>
  <si>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</si>
  <si>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</si>
  <si>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</si>
  <si>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</si>
  <si>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</si>
  <si>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</si>
  <si>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</si>
  <si>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</si>
  <si>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</si>
  <si>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</si>
  <si>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</si>
  <si>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</si>
  <si>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</si>
  <si>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</si>
  <si>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</si>
  <si>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</si>
  <si>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</si>
  <si>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</si>
  <si>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</si>
  <si>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</si>
  <si>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</si>
  <si>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</si>
  <si>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</si>
  <si>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</si>
  <si>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</si>
  <si>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</si>
  <si>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</si>
  <si>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</si>
  <si>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</si>
  <si>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</si>
  <si>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</si>
  <si>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</si>
  <si>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</si>
  <si>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</si>
  <si>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</si>
  <si>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</si>
  <si>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</si>
  <si>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</si>
  <si>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</si>
  <si>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</si>
  <si>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</si>
  <si>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</si>
  <si>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</si>
  <si>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</si>
  <si>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</si>
  <si>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</si>
  <si>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</si>
  <si>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</si>
  <si>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</si>
  <si>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</si>
  <si>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</si>
  <si>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</si>
  <si>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</si>
  <si>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</si>
  <si>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</si>
  <si>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</si>
  <si>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</si>
  <si>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</si>
  <si>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</si>
  <si>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</si>
  <si>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</si>
  <si>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</si>
  <si>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</si>
  <si>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</si>
  <si>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</si>
  <si>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</si>
  <si>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</si>
  <si>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</si>
  <si>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</si>
  <si>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</si>
  <si>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</si>
  <si>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</si>
  <si>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</si>
  <si>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</si>
  <si>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</si>
  <si>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</si>
  <si>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</si>
  <si>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</si>
  <si>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</si>
  <si>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</si>
  <si>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</si>
  <si>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</si>
  <si>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</si>
  <si>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</si>
  <si>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</si>
  <si>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</si>
  <si>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</si>
  <si>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</si>
  <si>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</si>
  <si>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</si>
  <si>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</si>
  <si>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</si>
  <si>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</si>
  <si>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</si>
  <si>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</si>
  <si>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</si>
  <si>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</si>
  <si>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</si>
  <si>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</si>
  <si>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</si>
  <si>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</si>
  <si>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</si>
  <si>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</si>
  <si>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</si>
  <si>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</si>
  <si>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</si>
  <si>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</si>
  <si>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</si>
  <si>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</si>
  <si>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</si>
  <si>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</si>
  <si>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</si>
  <si>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</si>
  <si>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</si>
  <si>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</si>
  <si>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</si>
  <si>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</si>
  <si>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</si>
  <si>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</si>
  <si>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</si>
  <si>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</si>
  <si>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</si>
  <si>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</si>
  <si>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</si>
  <si>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</si>
  <si>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</si>
  <si>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</si>
  <si>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</si>
  <si>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</si>
  <si>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</si>
  <si>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</si>
  <si>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</si>
  <si>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</si>
  <si>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</si>
  <si>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</si>
  <si>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</si>
  <si>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</si>
  <si>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</si>
  <si>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</si>
  <si>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</si>
  <si>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</si>
  <si>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</si>
  <si>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</si>
  <si>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</si>
  <si>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</si>
  <si>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</si>
  <si>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</si>
  <si>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</si>
  <si>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</si>
  <si>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</si>
  <si>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</si>
  <si>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</si>
  <si>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</si>
  <si>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</si>
  <si>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</si>
  <si>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</si>
  <si>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</si>
  <si>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</si>
  <si>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</si>
  <si>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</si>
  <si>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</si>
  <si>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</si>
  <si>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</si>
  <si>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</si>
  <si>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</si>
  <si>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</si>
  <si>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</si>
  <si>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</si>
  <si>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</si>
  <si>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</si>
  <si>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</si>
  <si>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</si>
  <si>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</si>
  <si>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</si>
  <si>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</si>
  <si>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</si>
  <si>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</si>
  <si>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</si>
  <si>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</si>
  <si>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</si>
  <si>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</si>
  <si>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</si>
  <si>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</si>
  <si>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</si>
  <si>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</si>
  <si>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</si>
  <si>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</si>
  <si>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</si>
  <si>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</si>
  <si>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</si>
  <si>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</si>
  <si>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</si>
  <si>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</si>
  <si>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</si>
  <si>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</si>
  <si>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</si>
  <si>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</si>
  <si>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</si>
  <si>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</si>
  <si>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</si>
  <si>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</si>
  <si>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</si>
  <si>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</si>
  <si>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</si>
  <si>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</si>
  <si>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</si>
  <si>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</si>
  <si>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</si>
  <si>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</si>
  <si>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</si>
  <si>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</si>
  <si>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</si>
  <si>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</si>
  <si>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</si>
  <si>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</si>
  <si>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</si>
  <si>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</si>
  <si>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</si>
  <si>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</si>
  <si>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</si>
  <si>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</si>
  <si>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</si>
  <si>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</si>
  <si>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</si>
  <si>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</si>
  <si>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</si>
  <si>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</si>
  <si>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</si>
  <si>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</si>
  <si>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</si>
  <si>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</si>
  <si>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</si>
  <si>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</si>
  <si>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</si>
  <si>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</si>
  <si>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</si>
  <si>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</si>
  <si>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</si>
  <si>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</si>
  <si>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</si>
  <si>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</si>
  <si>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</si>
  <si>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</si>
  <si>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</si>
  <si>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</si>
  <si>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</si>
  <si>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</si>
  <si>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</si>
  <si>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</si>
  <si>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</si>
  <si>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</si>
  <si>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</si>
  <si>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</si>
  <si>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</si>
  <si>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</si>
  <si>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</si>
  <si>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</si>
  <si>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</si>
  <si>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</si>
  <si>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</si>
  <si>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</si>
  <si>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</si>
  <si>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</si>
  <si>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</si>
  <si>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</si>
  <si>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</si>
  <si>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</si>
  <si>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</si>
  <si>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</si>
  <si>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</si>
  <si>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</si>
  <si>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</si>
  <si>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</si>
  <si>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</si>
  <si>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</si>
  <si>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</si>
  <si>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</si>
  <si>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</si>
  <si>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</si>
  <si>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</si>
  <si>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</si>
  <si>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</si>
  <si>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</si>
  <si>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</si>
  <si>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</si>
  <si>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</si>
  <si>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</si>
  <si>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</si>
  <si>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</si>
  <si>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</si>
  <si>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</si>
  <si>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</si>
  <si>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</si>
  <si>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</si>
  <si>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</si>
  <si>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</si>
  <si>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</si>
  <si>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</si>
  <si>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</si>
  <si>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</si>
  <si>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</si>
  <si>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</si>
  <si>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</si>
  <si>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</si>
  <si>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</si>
  <si>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</si>
  <si>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</si>
  <si>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</si>
  <si>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</si>
  <si>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</si>
  <si>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</si>
  <si>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</si>
  <si>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</si>
  <si>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</si>
  <si>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</si>
  <si>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</si>
  <si>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</si>
  <si>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</si>
  <si>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</si>
  <si>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</si>
  <si>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</si>
  <si>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</si>
  <si>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</si>
  <si>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</si>
  <si>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</si>
  <si>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</si>
  <si>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</si>
  <si>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</si>
  <si>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</si>
  <si>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</si>
  <si>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</si>
  <si>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</si>
  <si>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</si>
  <si>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</si>
  <si>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</si>
  <si>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</si>
  <si>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</si>
  <si>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</si>
  <si>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</si>
  <si>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</si>
  <si>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</si>
  <si>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</si>
  <si>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</si>
  <si>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</si>
  <si>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</si>
  <si>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</si>
  <si>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</si>
  <si>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</si>
  <si>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</si>
  <si>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</si>
  <si>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</si>
  <si>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</si>
  <si>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</si>
  <si>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</si>
  <si>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</si>
  <si>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</si>
  <si>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</si>
  <si>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</si>
  <si>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</si>
  <si>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</si>
  <si>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</si>
  <si>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</si>
  <si>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</si>
  <si>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</si>
  <si>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</si>
  <si>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</si>
  <si>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</si>
  <si>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</si>
  <si>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</si>
  <si>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</si>
  <si>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</si>
  <si>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</si>
  <si>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</si>
  <si>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</si>
  <si>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</si>
  <si>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</si>
  <si>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</si>
  <si>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</si>
  <si>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</si>
  <si>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</si>
  <si>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</si>
  <si>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</si>
  <si>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</si>
  <si>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</si>
  <si>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</si>
  <si>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</si>
  <si>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</si>
  <si>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</si>
  <si>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</si>
  <si>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</si>
  <si>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</si>
  <si>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</si>
  <si>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</si>
  <si>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</si>
  <si>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</si>
  <si>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</si>
  <si>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</si>
  <si>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</si>
  <si>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</si>
  <si>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</si>
  <si>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</si>
  <si>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</si>
  <si>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</si>
  <si>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</si>
  <si>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</si>
  <si>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</si>
  <si>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</si>
  <si>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</si>
  <si>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</si>
  <si>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</si>
  <si>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</si>
  <si>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</si>
  <si>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</si>
  <si>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</si>
  <si>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</si>
  <si>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</si>
  <si>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</si>
  <si>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</si>
  <si>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</si>
  <si>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</si>
  <si>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</si>
  <si>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</si>
  <si>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</si>
  <si>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</si>
  <si>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</si>
  <si>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</si>
  <si>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</si>
  <si>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</si>
  <si>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</si>
  <si>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</si>
  <si>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</si>
  <si>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</si>
  <si>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</si>
  <si>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</si>
  <si>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</si>
  <si>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</si>
  <si>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</si>
  <si>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</si>
  <si>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</si>
  <si>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</si>
  <si>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</si>
  <si>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</si>
  <si>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</si>
  <si>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</si>
  <si>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</si>
  <si>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</si>
  <si>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</si>
  <si>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</si>
  <si>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</si>
  <si>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</si>
  <si>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</si>
  <si>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</si>
  <si>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</si>
  <si>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</si>
  <si>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</si>
  <si>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</si>
  <si>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</si>
  <si>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</si>
  <si>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</si>
  <si>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</si>
  <si>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</si>
  <si>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</si>
  <si>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</si>
  <si>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</si>
  <si>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</si>
  <si>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</si>
  <si>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</si>
  <si>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</si>
  <si>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</si>
  <si>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</si>
  <si>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</si>
  <si>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</si>
  <si>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</si>
  <si>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</si>
  <si>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</si>
  <si>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</si>
  <si>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</si>
  <si>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</si>
  <si>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</si>
  <si>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</si>
  <si>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</si>
  <si>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</si>
  <si>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</si>
  <si>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</si>
  <si>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</si>
  <si>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</si>
  <si>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</si>
  <si>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</si>
  <si>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</si>
  <si>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</si>
  <si>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</si>
  <si>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</si>
  <si>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</si>
  <si>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</si>
  <si>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</si>
  <si>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</si>
  <si>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</si>
  <si>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</si>
  <si>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</si>
  <si>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</si>
  <si>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</si>
  <si>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</si>
  <si>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</si>
  <si>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</si>
  <si>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</si>
  <si>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</si>
  <si>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</si>
  <si>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</si>
  <si>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</si>
  <si>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</si>
  <si>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</si>
  <si>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</si>
  <si>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</si>
  <si>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</si>
  <si>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</si>
  <si>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</si>
  <si>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</si>
  <si>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</si>
  <si>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</si>
  <si>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</si>
  <si>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</si>
  <si>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</si>
  <si>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</si>
  <si>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</si>
  <si>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</si>
  <si>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</si>
  <si>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</si>
  <si>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</si>
  <si>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</si>
  <si>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</si>
  <si>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</si>
  <si>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</si>
  <si>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</si>
  <si>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</si>
  <si>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</si>
  <si>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</si>
  <si>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</si>
  <si>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</si>
  <si>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</si>
  <si>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</si>
  <si>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</si>
  <si>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</si>
  <si>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</si>
  <si>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</si>
  <si>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</si>
  <si>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</si>
  <si>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</si>
  <si>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</si>
  <si>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</si>
  <si>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</si>
  <si>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</si>
  <si>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</si>
  <si>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</si>
  <si>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</si>
  <si>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</si>
  <si>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</si>
  <si>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</si>
  <si>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</si>
  <si>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</si>
  <si>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</si>
  <si>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</si>
  <si>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</si>
  <si>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</si>
  <si>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</si>
  <si>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</si>
  <si>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</si>
  <si>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</si>
  <si>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</si>
  <si>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</si>
  <si>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</si>
  <si>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</si>
  <si>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</si>
  <si>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</si>
  <si>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</si>
  <si>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</si>
  <si>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</si>
  <si>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</si>
  <si>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</si>
  <si>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</si>
  <si>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</si>
  <si>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</si>
  <si>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</si>
  <si>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</si>
  <si>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</si>
  <si>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</si>
  <si>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</si>
  <si>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</si>
  <si>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</si>
  <si>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</si>
  <si>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</si>
  <si>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</si>
  <si>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</si>
  <si>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</si>
  <si>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</si>
  <si>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</si>
  <si>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</si>
  <si>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</si>
  <si>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</si>
  <si>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</si>
  <si>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</si>
  <si>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</si>
  <si>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</si>
  <si>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</si>
  <si>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</si>
  <si>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</si>
  <si>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</si>
  <si>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</si>
  <si>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</si>
  <si>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</si>
  <si>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</si>
  <si>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</si>
  <si>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</si>
  <si>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</si>
  <si>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</si>
  <si>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</si>
  <si>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</si>
  <si>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</si>
  <si>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</si>
  <si>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</si>
  <si>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</si>
  <si>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</si>
  <si>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</si>
  <si>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</si>
  <si>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</si>
  <si>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</si>
  <si>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</si>
  <si>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</si>
  <si>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</si>
  <si>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</si>
  <si>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</si>
  <si>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</si>
  <si>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</si>
  <si>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</si>
  <si>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</si>
  <si>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</si>
  <si>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</si>
  <si>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</si>
  <si>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</si>
  <si>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</si>
  <si>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</si>
  <si>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</si>
  <si>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</si>
  <si>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</si>
  <si>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</si>
  <si>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</si>
  <si>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</si>
  <si>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</si>
  <si>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</si>
  <si>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</si>
  <si>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</si>
  <si>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</si>
  <si>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</si>
  <si>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</si>
  <si>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</si>
  <si>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</si>
  <si>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</si>
  <si>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</si>
  <si>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</si>
  <si>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</si>
  <si>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</si>
  <si>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</si>
  <si>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</si>
  <si>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</si>
  <si>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</si>
  <si>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</si>
  <si>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</si>
  <si>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</si>
  <si>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</si>
  <si>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</si>
  <si>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</si>
  <si>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</si>
  <si>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</si>
  <si>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</si>
  <si>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</si>
  <si>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</si>
  <si>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</si>
  <si>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</si>
  <si>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</si>
  <si>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</si>
  <si>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</si>
  <si>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</si>
  <si>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</si>
  <si>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</si>
  <si>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</si>
  <si>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</si>
  <si>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</si>
  <si>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</si>
  <si>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</si>
  <si>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</si>
  <si>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</si>
  <si>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</si>
  <si>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</si>
  <si>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</si>
  <si>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</si>
  <si>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</si>
  <si>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</si>
  <si>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</si>
  <si>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</si>
  <si>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</si>
  <si>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</si>
  <si>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</si>
  <si>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</si>
  <si>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</si>
  <si>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</si>
  <si>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</si>
  <si>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</si>
  <si>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</si>
  <si>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</si>
  <si>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</si>
  <si>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</si>
  <si>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</si>
  <si>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</si>
  <si>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</si>
  <si>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</si>
  <si>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</si>
  <si>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</si>
  <si>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</si>
  <si>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</si>
  <si>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</si>
  <si>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</si>
  <si>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</si>
  <si>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</si>
  <si>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</si>
  <si>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</si>
  <si>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</si>
  <si>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</si>
  <si>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</si>
  <si>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</si>
  <si>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</si>
  <si>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</si>
  <si>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</si>
  <si>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</si>
  <si>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</si>
  <si>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</si>
  <si>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</si>
  <si>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</si>
  <si>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</si>
  <si>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</si>
  <si>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</si>
  <si>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</si>
  <si>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</si>
  <si>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</si>
  <si>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</si>
  <si>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</si>
  <si>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</si>
  <si>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</si>
  <si>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</si>
  <si>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</si>
  <si>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</si>
  <si>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</si>
  <si>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</si>
  <si>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</si>
  <si>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</si>
  <si>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</si>
  <si>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</si>
  <si>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</si>
  <si>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</si>
  <si>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</si>
  <si>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</si>
  <si>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</si>
  <si>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</si>
  <si>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</si>
  <si>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</si>
  <si>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</si>
  <si>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</si>
  <si>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</si>
  <si>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</si>
  <si>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</si>
  <si>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</si>
  <si>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</si>
  <si>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</si>
  <si>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</si>
  <si>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</si>
  <si>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</si>
  <si>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</si>
  <si>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</si>
  <si>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</si>
  <si>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</si>
  <si>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</si>
  <si>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</si>
  <si>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</si>
  <si>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</si>
  <si>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</si>
  <si>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</si>
  <si>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</si>
  <si>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</si>
  <si>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</si>
  <si>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</si>
  <si>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</si>
  <si>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</si>
  <si>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</si>
  <si>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</si>
  <si>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</si>
  <si>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</si>
  <si>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</si>
  <si>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</si>
  <si>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</si>
  <si>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</si>
  <si>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</si>
  <si>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</si>
  <si>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</si>
  <si>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</si>
  <si>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</si>
  <si>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</si>
  <si>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</si>
  <si>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</si>
  <si>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</si>
  <si>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</si>
  <si>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</si>
  <si>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</si>
  <si>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</si>
  <si>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</si>
  <si>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</si>
  <si>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</si>
  <si>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</si>
  <si>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</si>
  <si>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</si>
  <si>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</si>
  <si>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</si>
  <si>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</si>
  <si>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</si>
  <si>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</si>
  <si>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</si>
  <si>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</si>
  <si>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</si>
  <si>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</si>
  <si>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</si>
  <si>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</si>
  <si>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</si>
  <si>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</si>
  <si>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</si>
  <si>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</si>
  <si>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</si>
  <si>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</si>
  <si>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</si>
  <si>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</si>
  <si>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</si>
  <si>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</si>
  <si>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</si>
  <si>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</si>
  <si>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</si>
  <si>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</si>
  <si>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</si>
  <si>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</si>
  <si>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</si>
  <si>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</si>
  <si>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</si>
  <si>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</si>
  <si>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</si>
  <si>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</si>
  <si>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</si>
  <si>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</si>
  <si>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</si>
  <si>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</si>
  <si>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</si>
  <si>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</si>
  <si>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</si>
  <si>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</si>
  <si>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</si>
  <si>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</si>
  <si>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</si>
  <si>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</si>
  <si>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</si>
  <si>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</si>
  <si>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</si>
  <si>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</si>
  <si>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</si>
  <si>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</si>
  <si>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</si>
  <si>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</si>
  <si>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</si>
  <si>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</si>
  <si>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</si>
  <si>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</si>
  <si>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</si>
  <si>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</si>
  <si>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</si>
  <si>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</si>
  <si>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</si>
  <si>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</si>
  <si>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</si>
  <si>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</si>
  <si>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</si>
  <si>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</si>
  <si>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</si>
  <si>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</si>
  <si>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</si>
  <si>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</si>
  <si>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</si>
  <si>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</si>
  <si>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</si>
  <si>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</si>
  <si>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</si>
  <si>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</si>
  <si>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</si>
  <si>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</si>
  <si>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</si>
  <si>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</si>
  <si>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</si>
  <si>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</si>
  <si>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</si>
  <si>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</si>
  <si>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</si>
  <si>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</si>
  <si>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</si>
  <si>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</si>
  <si>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</si>
  <si>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</si>
  <si>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</si>
  <si>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</si>
  <si>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</si>
  <si>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</si>
  <si>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</si>
  <si>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</si>
  <si>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</si>
  <si>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</si>
  <si>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</si>
  <si>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</si>
  <si>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</si>
  <si>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</si>
  <si>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</si>
  <si>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</si>
  <si>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</si>
  <si>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</si>
  <si>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</si>
  <si>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</si>
  <si>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</si>
  <si>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</si>
  <si>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</si>
  <si>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</si>
  <si>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</si>
  <si>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</si>
  <si>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</si>
  <si>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</si>
  <si>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</si>
  <si>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</si>
  <si>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</si>
  <si>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</si>
  <si>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</si>
  <si>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</si>
  <si>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</si>
  <si>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</si>
  <si>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</si>
  <si>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</si>
  <si>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</si>
  <si>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</si>
  <si>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</si>
  <si>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</si>
  <si>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</si>
  <si>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</si>
  <si>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</si>
  <si>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</si>
  <si>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</si>
  <si>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</si>
  <si>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</si>
  <si>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</si>
  <si>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</si>
  <si>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</si>
  <si>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</si>
  <si>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</si>
  <si>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</si>
  <si>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</si>
  <si>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</si>
  <si>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</si>
  <si>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</si>
  <si>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</si>
  <si>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</si>
  <si>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</si>
  <si>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</si>
  <si>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</si>
  <si>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</si>
  <si>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</si>
  <si>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</si>
  <si>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</si>
  <si>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</si>
  <si>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</si>
  <si>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</si>
  <si>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</si>
  <si>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</si>
  <si>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</si>
  <si>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</si>
  <si>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</si>
  <si>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</si>
  <si>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</si>
  <si>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</si>
  <si>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</si>
  <si>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</si>
  <si>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</si>
  <si>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</si>
  <si>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</si>
  <si>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</si>
  <si>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</si>
  <si>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</si>
  <si>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</si>
  <si>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</si>
  <si>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</si>
  <si>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</si>
  <si>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</si>
  <si>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</si>
  <si>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</si>
  <si>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</si>
  <si>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</si>
  <si>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</si>
  <si>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</si>
  <si>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</si>
  <si>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</si>
  <si>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</si>
  <si>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</si>
  <si>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</si>
  <si>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</si>
  <si>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</si>
  <si>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</si>
  <si>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</si>
  <si>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</si>
  <si>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</si>
  <si>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</si>
  <si>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</si>
  <si>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</si>
  <si>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</si>
  <si>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</si>
  <si>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</si>
  <si>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</si>
  <si>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</si>
  <si>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</si>
  <si>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</si>
  <si>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</si>
  <si>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</si>
  <si>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</si>
  <si>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</si>
  <si>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</si>
  <si>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</si>
  <si>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</si>
  <si>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</si>
  <si>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</si>
  <si>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</si>
  <si>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</si>
  <si>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</si>
  <si>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</si>
  <si>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</si>
  <si>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</si>
  <si>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</si>
  <si>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</si>
  <si>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</si>
  <si>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</si>
  <si>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</si>
  <si>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</si>
  <si>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</si>
  <si>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</si>
  <si>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</si>
  <si>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</si>
  <si>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</si>
  <si>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</si>
  <si>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</si>
  <si>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</si>
  <si>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</si>
  <si>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</si>
  <si>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</si>
  <si>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</si>
  <si>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</si>
  <si>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</si>
  <si>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</si>
  <si>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</si>
  <si>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</si>
  <si>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</si>
  <si>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</si>
  <si>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</si>
  <si>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</si>
  <si>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</si>
  <si>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</si>
  <si>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</si>
  <si>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</si>
  <si>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</si>
  <si>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</si>
  <si>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</si>
  <si>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</si>
  <si>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</si>
  <si>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</si>
  <si>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</si>
  <si>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</si>
  <si>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</si>
  <si>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</si>
  <si>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</si>
  <si>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</si>
  <si>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</si>
  <si>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</si>
  <si>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</si>
  <si>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</si>
  <si>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</si>
  <si>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</si>
  <si>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</si>
  <si>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</si>
  <si>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</si>
  <si>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</si>
  <si>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</si>
  <si>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</si>
  <si>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</si>
  <si>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</si>
  <si>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</si>
  <si>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</si>
  <si>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</si>
  <si>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</si>
  <si>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</si>
  <si>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</si>
  <si>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</si>
  <si>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</si>
  <si>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</si>
  <si>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</si>
  <si>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</si>
  <si>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</si>
  <si>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</si>
  <si>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</si>
  <si>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</si>
  <si>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</si>
  <si>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</si>
  <si>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</si>
  <si>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</si>
  <si>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</si>
  <si>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</si>
  <si>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</si>
  <si>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</si>
  <si>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</si>
  <si>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</si>
  <si>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</si>
  <si>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</si>
  <si>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</si>
  <si>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</si>
  <si>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</si>
  <si>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</si>
  <si>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</si>
  <si>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</si>
  <si>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</si>
  <si>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</si>
  <si>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</si>
  <si>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</si>
  <si>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</si>
  <si>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</si>
  <si>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</si>
  <si>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</si>
  <si>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</si>
  <si>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</si>
  <si>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</si>
  <si>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</si>
  <si>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</si>
  <si>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</si>
  <si>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</si>
  <si>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</si>
  <si>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</si>
  <si>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</si>
  <si>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</si>
  <si>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</si>
  <si>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</si>
  <si>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</si>
  <si>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</si>
  <si>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</si>
  <si>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</si>
  <si>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</si>
  <si>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</si>
  <si>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</si>
  <si>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</si>
  <si>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</si>
  <si>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</si>
  <si>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</si>
  <si>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</si>
  <si>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</si>
  <si>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</si>
  <si>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</si>
  <si>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</si>
  <si>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</si>
  <si>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</si>
  <si>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</si>
  <si>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</si>
  <si>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</si>
  <si>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</si>
  <si>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</si>
  <si>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</si>
  <si>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</si>
  <si>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</si>
  <si>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</si>
  <si>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</si>
  <si>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</si>
  <si>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</si>
  <si>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</si>
  <si>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</si>
  <si>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</si>
  <si>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</si>
  <si>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</si>
  <si>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</si>
  <si>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</si>
  <si>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</si>
  <si>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</si>
  <si>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</si>
  <si>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</si>
  <si>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</si>
  <si>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</si>
  <si>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</si>
  <si>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</si>
  <si>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</si>
  <si>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</si>
  <si>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</si>
  <si>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</si>
  <si>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</si>
  <si>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</si>
  <si>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</si>
  <si>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</si>
  <si>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</si>
  <si>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</si>
  <si>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</si>
  <si>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</si>
  <si>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</si>
  <si>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</si>
  <si>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</si>
  <si>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</si>
  <si>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</si>
  <si>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</si>
  <si>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</si>
  <si>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</si>
  <si>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</si>
  <si>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</si>
  <si>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</si>
  <si>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</si>
  <si>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</si>
  <si>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</si>
  <si>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</si>
  <si>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</si>
  <si>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</si>
  <si>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</si>
  <si>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</si>
  <si>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</si>
  <si>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</si>
  <si>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</si>
  <si>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</si>
  <si>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</si>
  <si>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</si>
  <si>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</si>
  <si>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</si>
  <si>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</si>
  <si>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</si>
  <si>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</si>
  <si>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</si>
  <si>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</si>
  <si>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</si>
  <si>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</si>
  <si>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</si>
  <si>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</si>
  <si>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</si>
  <si>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</si>
  <si>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</si>
  <si>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</si>
  <si>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</si>
  <si>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</si>
  <si>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</si>
  <si>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</si>
  <si>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</si>
  <si>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</si>
  <si>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</si>
  <si>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</si>
  <si>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</si>
  <si>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</si>
  <si>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</si>
  <si>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</si>
  <si>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</si>
  <si>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</si>
  <si>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</si>
  <si>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</si>
  <si>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</si>
  <si>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</si>
  <si>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</si>
  <si>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</si>
  <si>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</si>
  <si>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</si>
  <si>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</si>
  <si>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</si>
  <si>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</si>
  <si>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</si>
  <si>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</si>
  <si>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</si>
  <si>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</si>
  <si>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</si>
  <si>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</si>
  <si>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</si>
  <si>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</si>
  <si>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</si>
  <si>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</si>
  <si>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</si>
  <si>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</si>
  <si>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</si>
  <si>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</si>
  <si>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</si>
  <si>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</si>
  <si>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</si>
  <si>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</si>
  <si>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</si>
  <si>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</si>
  <si>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</si>
  <si>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</si>
  <si>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</si>
  <si>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</si>
  <si>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</si>
  <si>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</si>
  <si>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</si>
  <si>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</si>
  <si>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</si>
  <si>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</si>
  <si>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</si>
  <si>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</si>
  <si>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</si>
  <si>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</si>
  <si>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</si>
  <si>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</si>
  <si>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</si>
  <si>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</si>
  <si>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</si>
  <si>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</si>
  <si>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</si>
  <si>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</si>
  <si>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</si>
  <si>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</si>
  <si>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</si>
  <si>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</si>
  <si>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</si>
  <si>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</si>
  <si>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</si>
  <si>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</si>
  <si>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</si>
  <si>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</si>
  <si>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</si>
  <si>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</si>
  <si>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</si>
  <si>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</si>
  <si>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</si>
  <si>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</si>
  <si>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</si>
  <si>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</si>
  <si>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</si>
  <si>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</si>
  <si>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</si>
  <si>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</si>
  <si>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</si>
  <si>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</si>
  <si>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</si>
  <si>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</si>
  <si>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</si>
  <si>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</si>
  <si>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</si>
  <si>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</si>
  <si>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</si>
  <si>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</si>
  <si>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</si>
  <si>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</si>
  <si>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</si>
  <si>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</si>
  <si>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</si>
  <si>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</si>
  <si>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</si>
  <si>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</si>
  <si>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</si>
  <si>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</si>
  <si>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</si>
  <si>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</si>
  <si>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</si>
  <si>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</si>
  <si>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</si>
  <si>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</si>
  <si>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</si>
  <si>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</si>
  <si>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</si>
  <si>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</si>
  <si>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</si>
  <si>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</si>
  <si>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</si>
  <si>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</si>
  <si>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</si>
  <si>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</si>
  <si>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</si>
  <si>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</si>
  <si>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</si>
  <si>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</si>
  <si>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</si>
  <si>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</si>
  <si>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</si>
  <si>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</si>
  <si>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</si>
  <si>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</si>
  <si>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</si>
  <si>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</si>
  <si>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</si>
  <si>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</si>
  <si>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</si>
  <si>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</si>
  <si>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</si>
  <si>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</si>
  <si>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</si>
  <si>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</si>
  <si>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</si>
  <si>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</si>
  <si>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</si>
  <si>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</si>
  <si>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</si>
  <si>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</si>
  <si>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</si>
  <si>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</si>
  <si>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</si>
  <si>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</si>
  <si>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</si>
  <si>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</si>
  <si>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</si>
  <si>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</si>
  <si>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</si>
  <si>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</si>
  <si>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</si>
  <si>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</si>
  <si>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</si>
  <si>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</si>
  <si>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</si>
  <si>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</si>
  <si>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</si>
  <si>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</si>
  <si>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</si>
  <si>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</si>
  <si>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</si>
  <si>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</si>
  <si>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</si>
  <si>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</si>
  <si>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</si>
  <si>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</si>
  <si>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</si>
  <si>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</si>
  <si>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</si>
  <si>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</si>
  <si>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</si>
  <si>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</si>
  <si>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</si>
  <si>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</si>
  <si>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</si>
  <si>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</si>
  <si>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</si>
  <si>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</si>
  <si>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</si>
  <si>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</si>
  <si>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</si>
  <si>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</si>
  <si>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</si>
  <si>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</si>
  <si>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</si>
  <si>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</si>
  <si>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</si>
  <si>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</si>
  <si>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</si>
  <si>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</si>
  <si>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</si>
  <si>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</si>
  <si>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</si>
  <si>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</si>
  <si>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</si>
  <si>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</si>
  <si>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</si>
  <si>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</si>
  <si>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</si>
  <si>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</si>
  <si>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</si>
  <si>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</si>
  <si>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</si>
  <si>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</si>
  <si>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</si>
  <si>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</si>
  <si>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</si>
  <si>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</si>
  <si>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</si>
  <si>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</si>
  <si>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</si>
  <si>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</si>
  <si>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</si>
  <si>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</si>
  <si>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</si>
  <si>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</si>
  <si>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</si>
  <si>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</si>
  <si>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</si>
  <si>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</si>
  <si>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</si>
  <si>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</si>
  <si>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</si>
  <si>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</si>
  <si>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</si>
  <si>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</si>
  <si>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</si>
  <si>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</si>
  <si>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</si>
  <si>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</si>
  <si>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</si>
  <si>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</si>
  <si>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</si>
  <si>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</si>
  <si>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</si>
  <si>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</si>
  <si>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</si>
  <si>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</si>
  <si>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</si>
  <si>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</si>
  <si>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</si>
  <si>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</si>
  <si>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</si>
  <si>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</si>
  <si>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</si>
  <si>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</si>
  <si>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</si>
  <si>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</si>
  <si>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</si>
  <si>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</si>
  <si>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</si>
  <si>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</si>
  <si>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</si>
  <si>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</si>
  <si>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</si>
  <si>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</si>
  <si>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</si>
  <si>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</si>
  <si>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</si>
  <si>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</si>
  <si>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</si>
  <si>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</si>
  <si>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</si>
  <si>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</si>
  <si>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</si>
  <si>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</si>
  <si>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</si>
  <si>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</si>
  <si>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</si>
  <si>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</si>
  <si>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</si>
  <si>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</si>
  <si>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</si>
  <si>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</si>
  <si>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</si>
  <si>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</si>
  <si>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</si>
  <si>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</si>
  <si>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</si>
  <si>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</si>
  <si>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</si>
  <si>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</si>
  <si>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</si>
  <si>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</si>
  <si>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</si>
  <si>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</si>
  <si>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</si>
  <si>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</si>
  <si>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</si>
  <si>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</si>
  <si>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</si>
  <si>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</si>
  <si>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</si>
  <si>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</si>
  <si>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</si>
  <si>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</si>
  <si>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</si>
  <si>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</si>
  <si>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</si>
  <si>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</si>
  <si>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</si>
  <si>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</si>
  <si>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</si>
  <si>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</si>
  <si>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</si>
  <si>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</si>
  <si>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</si>
  <si>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</si>
  <si>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</si>
  <si>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</si>
  <si>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</si>
  <si>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</si>
  <si>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</si>
  <si>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</si>
  <si>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</si>
  <si>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</si>
  <si>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</si>
  <si>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</si>
  <si>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</si>
  <si>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</si>
  <si>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</si>
  <si>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</si>
  <si>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</si>
  <si>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</si>
  <si>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</si>
  <si>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</si>
  <si>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</si>
  <si>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</si>
  <si>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</si>
  <si>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</si>
  <si>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</si>
  <si>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</si>
  <si>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</si>
  <si>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</si>
  <si>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</si>
  <si>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</si>
  <si>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</si>
  <si>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</si>
  <si>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</si>
  <si>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</si>
  <si>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</si>
  <si>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</si>
  <si>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</si>
  <si>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</si>
  <si>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</si>
  <si>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</si>
  <si>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</si>
  <si>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</si>
  <si>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</si>
  <si>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</si>
  <si>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</si>
  <si>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</si>
  <si>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</si>
  <si>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</si>
  <si>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</si>
  <si>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</si>
  <si>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</si>
  <si>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</si>
  <si>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</si>
  <si>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</si>
  <si>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</si>
  <si>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</si>
  <si>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</si>
  <si>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</si>
  <si>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</si>
  <si>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</si>
  <si>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</si>
  <si>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</si>
  <si>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</si>
  <si>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</si>
  <si>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</si>
  <si>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</si>
  <si>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</si>
  <si>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</si>
  <si>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</si>
  <si>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</si>
  <si>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</si>
  <si>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</si>
  <si>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</si>
  <si>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</si>
  <si>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</si>
  <si>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</si>
  <si>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</si>
  <si>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</si>
  <si>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</si>
  <si>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</si>
  <si>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</si>
  <si>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</si>
  <si>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</si>
  <si>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</si>
  <si>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</si>
  <si>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</si>
  <si>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</si>
  <si>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</si>
  <si>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</si>
  <si>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</si>
  <si>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</si>
  <si>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</si>
  <si>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</si>
  <si>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</si>
  <si>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</si>
  <si>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</si>
  <si>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</si>
  <si>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</si>
  <si>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</si>
  <si>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</si>
  <si>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</si>
  <si>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</si>
  <si>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</si>
  <si>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</si>
  <si>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</si>
  <si>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</si>
  <si>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</si>
  <si>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</si>
  <si>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</si>
  <si>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</si>
  <si>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</si>
  <si>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</si>
  <si>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</si>
  <si>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</si>
  <si>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</si>
  <si>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</si>
  <si>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</si>
  <si>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</si>
  <si>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</si>
  <si>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</si>
  <si>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</si>
  <si>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</si>
  <si>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</si>
  <si>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</si>
  <si>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</si>
  <si>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</si>
  <si>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</si>
  <si>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</si>
  <si>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</si>
  <si>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</si>
  <si>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</si>
  <si>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</si>
  <si>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</si>
  <si>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</si>
  <si>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</si>
  <si>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</si>
  <si>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</si>
  <si>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</si>
  <si>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</si>
  <si>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</si>
  <si>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</si>
  <si>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</si>
  <si>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</si>
  <si>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</si>
  <si>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</si>
  <si>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</si>
  <si>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</si>
  <si>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</si>
  <si>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</si>
  <si>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</si>
  <si>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</si>
  <si>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</si>
  <si>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</si>
  <si>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</si>
  <si>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</si>
  <si>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</si>
  <si>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</si>
  <si>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</si>
  <si>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</si>
  <si>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</si>
  <si>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</si>
  <si>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</si>
  <si>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</si>
  <si>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</si>
  <si>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</si>
  <si>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</si>
  <si>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</si>
  <si>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</si>
  <si>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</si>
  <si>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</si>
  <si>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</si>
  <si>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</si>
  <si>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</si>
  <si>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</si>
  <si>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</si>
  <si>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</si>
  <si>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</si>
  <si>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</si>
  <si>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</si>
  <si>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</si>
  <si>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</si>
  <si>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</si>
  <si>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</si>
  <si>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</si>
  <si>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</si>
  <si>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</si>
  <si>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</si>
  <si>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</si>
  <si>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</si>
  <si>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</si>
  <si>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</si>
  <si>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</si>
  <si>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</si>
  <si>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</si>
  <si>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</si>
  <si>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</si>
  <si>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</si>
  <si>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</si>
  <si>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</si>
  <si>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</si>
  <si>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</si>
  <si>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</si>
  <si>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</si>
  <si>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</si>
  <si>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</si>
  <si>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</si>
  <si>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</si>
  <si>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</si>
  <si>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</si>
  <si>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</si>
  <si>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</si>
  <si>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</si>
  <si>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</si>
  <si>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</si>
  <si>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</si>
  <si>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</si>
  <si>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</si>
  <si>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</si>
  <si>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</si>
  <si>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</si>
  <si>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</si>
  <si>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</si>
  <si>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</si>
  <si>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</si>
  <si>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</si>
  <si>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</si>
  <si>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</si>
  <si>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</si>
  <si>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</si>
  <si>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</si>
  <si>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</si>
  <si>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</si>
  <si>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</si>
  <si>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</si>
  <si>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</si>
  <si>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</si>
  <si>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</si>
  <si>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</si>
  <si>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</si>
  <si>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</si>
  <si>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</si>
  <si>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</si>
  <si>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</si>
  <si>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</si>
  <si>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</si>
  <si>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</si>
  <si>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</si>
  <si>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</si>
  <si>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</si>
  <si>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</si>
  <si>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</si>
  <si>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</si>
  <si>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</si>
  <si>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</si>
  <si>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</si>
  <si>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</si>
  <si>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</si>
  <si>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</si>
  <si>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</si>
  <si>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</si>
  <si>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</si>
  <si>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</si>
  <si>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</si>
  <si>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</si>
  <si>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</si>
  <si>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</si>
  <si>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</si>
  <si>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</si>
  <si>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</si>
  <si>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</si>
  <si>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</si>
  <si>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</si>
  <si>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</si>
  <si>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</si>
  <si>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</si>
  <si>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</si>
  <si>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</si>
  <si>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</si>
  <si>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</si>
  <si>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</si>
  <si>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</si>
  <si>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</si>
  <si>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</si>
  <si>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</si>
  <si>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</si>
  <si>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</si>
  <si>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</si>
  <si>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</si>
  <si>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</si>
  <si>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</si>
  <si>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</si>
  <si>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</si>
  <si>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</si>
  <si>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</si>
  <si>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</si>
  <si>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</si>
  <si>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</si>
  <si>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</si>
  <si>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</si>
  <si>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</si>
  <si>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</si>
  <si>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</si>
  <si>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</si>
  <si>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</si>
  <si>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</si>
  <si>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</si>
  <si>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</si>
  <si>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</si>
  <si>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</si>
  <si>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</si>
  <si>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</si>
  <si>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</si>
  <si>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</si>
  <si>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</si>
  <si>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</si>
  <si>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</si>
  <si>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</si>
  <si>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</si>
  <si>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</si>
  <si>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</si>
  <si>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</si>
  <si>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</si>
  <si>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</si>
  <si>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</si>
  <si>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</si>
  <si>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</si>
  <si>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</si>
  <si>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</si>
  <si>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</si>
  <si>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</si>
  <si>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</si>
  <si>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</si>
  <si>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</si>
  <si>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</si>
  <si>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</si>
  <si>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</si>
  <si>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</si>
  <si>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</si>
  <si>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</si>
  <si>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</si>
  <si>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</si>
  <si>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</si>
  <si>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</si>
  <si>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</si>
  <si>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</si>
  <si>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</si>
  <si>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</si>
  <si>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</si>
  <si>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</si>
  <si>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</si>
  <si>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</si>
  <si>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</si>
  <si>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</si>
  <si>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</si>
  <si>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</si>
  <si>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</si>
  <si>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</si>
  <si>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</si>
  <si>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</si>
  <si>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</si>
  <si>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</si>
  <si>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</si>
  <si>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</si>
  <si>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</si>
  <si>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</si>
  <si>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</si>
  <si>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</si>
  <si>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</si>
  <si>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</si>
  <si>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</si>
  <si>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</si>
  <si>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</si>
  <si>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</si>
  <si>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</si>
  <si>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</si>
  <si>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</si>
  <si>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</si>
  <si>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</si>
  <si>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</si>
  <si>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</si>
  <si>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</si>
  <si>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</si>
  <si>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</si>
  <si>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</si>
  <si>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</si>
  <si>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</si>
  <si>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</si>
  <si>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</si>
  <si>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</si>
  <si>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</si>
  <si>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</si>
  <si>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</si>
  <si>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</si>
  <si>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</si>
  <si>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</si>
  <si>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</si>
  <si>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</si>
  <si>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</si>
  <si>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</si>
  <si>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</si>
  <si>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</si>
  <si>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</si>
  <si>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</si>
  <si>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</si>
  <si>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</si>
  <si>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</si>
  <si>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</si>
  <si>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</si>
  <si>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</si>
  <si>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</si>
  <si>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</si>
  <si>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</si>
  <si>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</si>
  <si>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</si>
  <si>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</si>
  <si>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</si>
  <si>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</si>
  <si>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</si>
  <si>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</si>
  <si>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</si>
  <si>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</si>
  <si>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</si>
  <si>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</si>
  <si>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</si>
  <si>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</si>
  <si>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</si>
  <si>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</si>
  <si>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</si>
  <si>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</si>
  <si>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</si>
  <si>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</si>
  <si>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</si>
  <si>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</si>
  <si>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</si>
  <si>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</si>
  <si>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</si>
  <si>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</si>
  <si>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</si>
  <si>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</si>
  <si>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</si>
  <si>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</si>
  <si>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</si>
  <si>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</si>
  <si>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</si>
  <si>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</si>
  <si>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</si>
  <si>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</si>
  <si>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</si>
  <si>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</si>
  <si>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</si>
  <si>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</si>
  <si>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</si>
  <si>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</si>
  <si>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</si>
  <si>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</si>
  <si>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</si>
  <si>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</si>
  <si>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</si>
  <si>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</si>
  <si>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</si>
  <si>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</si>
  <si>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</si>
  <si>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</si>
  <si>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</si>
  <si>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</si>
  <si>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</si>
  <si>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</si>
  <si>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</si>
  <si>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</si>
  <si>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</si>
  <si>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</si>
  <si>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</si>
  <si>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</si>
  <si>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</si>
  <si>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</si>
  <si>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</si>
  <si>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</si>
  <si>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</si>
  <si>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</si>
  <si>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</si>
  <si>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</si>
  <si>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</si>
  <si>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</si>
  <si>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</si>
  <si>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</si>
  <si>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</si>
  <si>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</si>
  <si>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</si>
  <si>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</si>
  <si>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</si>
  <si>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</si>
  <si>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</si>
  <si>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</si>
  <si>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</si>
  <si>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</si>
  <si>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</si>
  <si>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</si>
  <si>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</si>
  <si>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</si>
  <si>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</si>
  <si>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</si>
  <si>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</si>
  <si>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</si>
  <si>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</si>
  <si>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</si>
  <si>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</si>
  <si>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</si>
  <si>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</si>
  <si>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</si>
  <si>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</si>
  <si>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</si>
  <si>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</si>
  <si>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</si>
  <si>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</si>
  <si>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</si>
  <si>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</si>
  <si>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</si>
  <si>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</si>
  <si>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</si>
  <si>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</si>
  <si>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</si>
  <si>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</si>
  <si>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</si>
  <si>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</si>
  <si>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</si>
  <si>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</si>
  <si>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</si>
  <si>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</si>
  <si>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</si>
  <si>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</si>
  <si>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</si>
  <si>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</si>
  <si>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</si>
  <si>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</si>
  <si>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</si>
  <si>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</si>
  <si>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</si>
  <si>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</si>
  <si>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</si>
  <si>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</si>
  <si>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</si>
  <si>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</si>
  <si>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</si>
  <si>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</si>
  <si>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</si>
  <si>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</si>
  <si>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</si>
  <si>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</si>
  <si>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</si>
  <si>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</si>
  <si>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</si>
  <si>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</si>
  <si>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</si>
  <si>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</si>
  <si>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</si>
  <si>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</si>
  <si>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</si>
  <si>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</si>
  <si>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</si>
  <si>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</si>
  <si>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</si>
  <si>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</si>
  <si>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</si>
  <si>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</si>
  <si>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</si>
  <si>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</si>
  <si>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</si>
  <si>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</si>
  <si>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</si>
  <si>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</si>
  <si>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</si>
  <si>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</si>
  <si>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</si>
  <si>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</si>
  <si>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</si>
  <si>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</si>
  <si>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</si>
  <si>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</si>
  <si>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</si>
  <si>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</si>
  <si>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</si>
  <si>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</si>
  <si>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</si>
  <si>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</si>
  <si>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</si>
  <si>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</si>
  <si>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</si>
  <si>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</si>
  <si>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</si>
  <si>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</si>
  <si>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</si>
  <si>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</si>
  <si>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</si>
  <si>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</si>
  <si>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</si>
  <si>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</si>
  <si>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</si>
  <si>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</si>
  <si>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</si>
  <si>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</si>
  <si>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</si>
  <si>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</si>
  <si>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</si>
  <si>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</si>
  <si>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</si>
  <si>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</si>
  <si>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</si>
  <si>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</si>
  <si>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</si>
  <si>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</si>
  <si>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</si>
  <si>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</si>
  <si>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</si>
  <si>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</si>
  <si>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</si>
  <si>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</si>
  <si>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</si>
  <si>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</si>
  <si>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</si>
  <si>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</si>
  <si>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</si>
  <si>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</si>
  <si>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</si>
  <si>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</si>
  <si>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</si>
  <si>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</si>
  <si>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</si>
  <si>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</si>
  <si>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</si>
  <si>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</si>
  <si>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</si>
  <si>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</si>
  <si>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</si>
  <si>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</si>
  <si>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</si>
  <si>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</si>
  <si>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</si>
  <si>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</si>
  <si>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</si>
  <si>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</si>
  <si>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</si>
  <si>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</si>
  <si>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</si>
  <si>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</si>
  <si>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</si>
  <si>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</si>
  <si>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</si>
  <si>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</si>
  <si>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</si>
  <si>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</si>
  <si>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</si>
  <si>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</si>
  <si>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</si>
  <si>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</si>
  <si>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</si>
  <si>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</si>
  <si>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</si>
  <si>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</si>
  <si>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</si>
  <si>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</si>
  <si>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</si>
  <si>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</si>
  <si>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</si>
  <si>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</si>
  <si>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</si>
  <si>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</si>
  <si>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</si>
  <si>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</si>
  <si>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</si>
  <si>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</si>
  <si>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</si>
  <si>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</si>
  <si>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</si>
  <si>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</si>
  <si>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</si>
  <si>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</si>
  <si>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</si>
  <si>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</si>
  <si>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</si>
  <si>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</si>
  <si>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</si>
  <si>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</si>
  <si>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</si>
  <si>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</si>
  <si>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</si>
  <si>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</si>
  <si>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</si>
  <si>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</si>
  <si>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</si>
  <si>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</si>
  <si>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</si>
  <si>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</si>
  <si>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</si>
  <si>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</si>
  <si>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</si>
  <si>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</si>
  <si>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</si>
  <si>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</si>
  <si>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</si>
  <si>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</si>
  <si>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</si>
  <si>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</si>
  <si>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</si>
  <si>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</si>
  <si>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</si>
  <si>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</si>
  <si>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</si>
  <si>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</si>
  <si>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</si>
  <si>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</si>
  <si>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</si>
  <si>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</si>
  <si>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</si>
  <si>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</si>
  <si>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</si>
  <si>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</si>
  <si>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</si>
  <si>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</si>
  <si>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</si>
  <si>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</si>
  <si>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</si>
  <si>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</si>
  <si>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</si>
  <si>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</si>
  <si>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</si>
  <si>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</si>
  <si>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</si>
  <si>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</si>
  <si>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</si>
  <si>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</si>
  <si>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</si>
  <si>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</si>
  <si>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</si>
  <si>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</si>
  <si>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</si>
  <si>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</si>
  <si>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</si>
  <si>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</si>
  <si>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</si>
  <si>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</si>
  <si>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</si>
  <si>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</si>
  <si>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</si>
  <si>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</si>
  <si>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</si>
  <si>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</si>
  <si>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</si>
  <si>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</si>
  <si>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</si>
  <si>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</si>
  <si>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</si>
  <si>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</si>
  <si>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</si>
  <si>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</si>
  <si>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</si>
  <si>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</si>
  <si>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</si>
  <si>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</si>
  <si>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</si>
  <si>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</si>
  <si>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</si>
  <si>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</si>
  <si>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</si>
  <si>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</si>
  <si>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</si>
  <si>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</si>
  <si>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</si>
  <si>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</si>
  <si>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</si>
  <si>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</si>
  <si>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</si>
  <si>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</si>
  <si>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</si>
  <si>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</si>
  <si>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</si>
  <si>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</si>
  <si>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</si>
  <si>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</si>
  <si>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</si>
  <si>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</si>
  <si>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</si>
  <si>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</si>
  <si>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</si>
  <si>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</si>
  <si>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</si>
  <si>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</si>
  <si>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</si>
  <si>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</si>
  <si>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</si>
  <si>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</si>
  <si>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</si>
  <si>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</si>
  <si>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</si>
  <si>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</si>
  <si>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</si>
  <si>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</si>
  <si>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</si>
  <si>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</si>
  <si>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</si>
  <si>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</si>
  <si>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</si>
  <si>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</si>
  <si>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</si>
  <si>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</si>
  <si>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</si>
  <si>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</si>
  <si>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</si>
  <si>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</si>
  <si>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</si>
  <si>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</si>
  <si>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</si>
  <si>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</si>
  <si>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</si>
  <si>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</si>
  <si>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</si>
  <si>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</si>
  <si>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</si>
  <si>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</si>
  <si>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</si>
  <si>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</si>
  <si>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</si>
  <si>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</si>
  <si>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</si>
  <si>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</si>
  <si>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</si>
  <si>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</si>
  <si>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</si>
  <si>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</si>
  <si>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</si>
  <si>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</si>
  <si>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</si>
  <si>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</si>
  <si>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</si>
  <si>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</si>
  <si>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</si>
  <si>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</si>
  <si>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</si>
  <si>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</si>
  <si>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</si>
  <si>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</si>
  <si>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</si>
  <si>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</si>
  <si>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</si>
  <si>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</si>
  <si>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</si>
  <si>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</si>
  <si>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</si>
  <si>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</si>
  <si>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</si>
  <si>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</si>
  <si>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</si>
  <si>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</si>
  <si>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</si>
  <si>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</si>
  <si>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</si>
  <si>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</si>
  <si>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</si>
  <si>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</si>
  <si>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</si>
  <si>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</si>
  <si>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</si>
  <si>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</si>
  <si>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</si>
  <si>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</si>
  <si>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</si>
  <si>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</si>
  <si>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</si>
  <si>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</si>
  <si>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</si>
  <si>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</si>
  <si>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</si>
  <si>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</si>
  <si>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</si>
  <si>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</si>
  <si>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</si>
  <si>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</si>
  <si>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</si>
  <si>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</si>
  <si>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</si>
  <si>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</si>
  <si>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</si>
  <si>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</si>
  <si>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</si>
  <si>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</si>
  <si>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</si>
  <si>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</si>
  <si>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</si>
  <si>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</si>
  <si>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</si>
  <si>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</si>
  <si>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</si>
  <si>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</si>
  <si>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</si>
  <si>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</si>
  <si>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</si>
  <si>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</si>
  <si>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</si>
  <si>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</si>
  <si>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</si>
  <si>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</si>
  <si>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</si>
  <si>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</si>
  <si>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</si>
  <si>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</si>
  <si>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</si>
  <si>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</si>
  <si>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</si>
  <si>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</si>
  <si>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</si>
  <si>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</si>
  <si>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</si>
  <si>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</si>
  <si>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</si>
  <si>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</si>
  <si>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</si>
  <si>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</si>
  <si>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</si>
  <si>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</si>
  <si>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</si>
  <si>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</si>
  <si>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</si>
  <si>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</si>
  <si>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</si>
  <si>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</si>
  <si>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</si>
  <si>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</si>
  <si>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</si>
  <si>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</si>
  <si>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</si>
  <si>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</si>
  <si>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</si>
  <si>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</si>
  <si>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</si>
  <si>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</si>
  <si>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</si>
  <si>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</si>
  <si>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</si>
  <si>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</si>
  <si>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</si>
  <si>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</si>
  <si>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</si>
  <si>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</si>
  <si>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</si>
  <si>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</si>
  <si>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</si>
  <si>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</si>
  <si>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</si>
  <si>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</si>
  <si>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</si>
  <si>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</si>
  <si>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</si>
  <si>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</si>
  <si>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</si>
  <si>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</si>
  <si>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</si>
  <si>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</si>
  <si>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</si>
  <si>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</si>
  <si>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</si>
  <si>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</si>
  <si>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</si>
  <si>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</si>
  <si>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</si>
  <si>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</si>
  <si>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</si>
  <si>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</si>
  <si>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</si>
  <si>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</si>
  <si>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</si>
  <si>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</si>
  <si>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</si>
  <si>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</si>
  <si>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</si>
  <si>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</si>
  <si>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</si>
  <si>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</si>
  <si>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</si>
  <si>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</si>
  <si>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</si>
  <si>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</si>
  <si>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</si>
  <si>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</si>
  <si>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</si>
  <si>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</si>
  <si>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</si>
  <si>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</si>
  <si>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</si>
  <si>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</si>
  <si>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</si>
  <si>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</si>
  <si>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</si>
  <si>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</si>
  <si>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</si>
  <si>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</si>
  <si>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</si>
  <si>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</si>
  <si>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</si>
  <si>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</si>
  <si>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</si>
  <si>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</si>
  <si>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</si>
  <si>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</si>
  <si>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</si>
  <si>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</si>
  <si>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</si>
  <si>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</si>
  <si>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</si>
  <si>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</si>
  <si>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</si>
  <si>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</si>
  <si>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</si>
  <si>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</si>
  <si>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</si>
  <si>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</si>
  <si>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</si>
  <si>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</si>
  <si>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</si>
  <si>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</si>
  <si>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</si>
  <si>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</si>
  <si>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</si>
  <si>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</si>
  <si>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</si>
  <si>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</si>
  <si>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</si>
  <si>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</si>
  <si>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</si>
  <si>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</si>
  <si>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</si>
  <si>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</si>
  <si>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</si>
  <si>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</si>
  <si>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</si>
  <si>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</si>
  <si>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</si>
  <si>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</si>
  <si>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</si>
  <si>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</si>
  <si>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</si>
  <si>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</si>
  <si>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</si>
  <si>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</si>
  <si>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</si>
  <si>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</si>
  <si>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</si>
  <si>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</si>
  <si>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</si>
  <si>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</si>
  <si>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</si>
  <si>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</si>
  <si>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</si>
  <si>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</si>
  <si>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</si>
  <si>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</si>
  <si>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</si>
  <si>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</si>
  <si>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</si>
  <si>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</si>
  <si>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</si>
  <si>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</si>
  <si>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</si>
  <si>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</si>
  <si>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</si>
  <si>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</si>
  <si>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</si>
  <si>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</si>
  <si>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</si>
  <si>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</si>
  <si>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</si>
  <si>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</si>
  <si>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</si>
  <si>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</si>
  <si>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</si>
  <si>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</si>
  <si>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</si>
  <si>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</si>
  <si>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</si>
  <si>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</si>
  <si>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</si>
  <si>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</si>
  <si>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</si>
  <si>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</si>
  <si>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</si>
  <si>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</si>
  <si>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</si>
  <si>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</si>
  <si>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</si>
  <si>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</si>
  <si>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</si>
  <si>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</si>
  <si>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</si>
  <si>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</si>
  <si>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</si>
  <si>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</si>
  <si>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</si>
  <si>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</si>
  <si>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</si>
  <si>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</si>
  <si>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</si>
  <si>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</si>
  <si>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</si>
  <si>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</si>
  <si>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</si>
  <si>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</si>
  <si>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</si>
  <si>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</si>
  <si>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</si>
  <si>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</si>
  <si>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</si>
  <si>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</si>
  <si>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</si>
  <si>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</si>
  <si>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</si>
  <si>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</si>
  <si>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</si>
  <si>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</si>
  <si>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</si>
  <si>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</si>
  <si>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</si>
  <si>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</si>
  <si>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</si>
  <si>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</si>
  <si>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</si>
  <si>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</si>
  <si>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</si>
  <si>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</si>
  <si>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</si>
  <si>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</si>
  <si>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</si>
  <si>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</si>
  <si>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</si>
  <si>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</si>
  <si>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</si>
  <si>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</si>
  <si>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</si>
  <si>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</si>
  <si>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</si>
  <si>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</si>
  <si>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</si>
  <si>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</si>
  <si>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</si>
  <si>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</si>
  <si>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</si>
  <si>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</si>
  <si>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</si>
  <si>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</si>
  <si>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</si>
  <si>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</si>
  <si>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</si>
  <si>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</si>
  <si>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</si>
  <si>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</si>
  <si>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</si>
  <si>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</si>
  <si>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</si>
  <si>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</si>
  <si>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</si>
  <si>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</si>
  <si>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</si>
  <si>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</si>
  <si>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</si>
  <si>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</si>
  <si>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</si>
  <si>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</si>
  <si>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</si>
  <si>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</si>
  <si>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</si>
  <si>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</si>
  <si>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</si>
  <si>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</si>
  <si>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</si>
  <si>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</si>
  <si>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</si>
  <si>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</si>
  <si>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</si>
  <si>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</si>
  <si>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</si>
  <si>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</si>
  <si>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</si>
  <si>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</si>
  <si>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</si>
  <si>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</si>
  <si>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</si>
  <si>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</si>
  <si>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</si>
  <si>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</si>
  <si>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</si>
  <si>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</si>
  <si>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</si>
  <si>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</si>
  <si>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</si>
  <si>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</si>
  <si>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</si>
  <si>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</si>
  <si>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</si>
  <si>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</si>
  <si>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</si>
  <si>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</si>
  <si>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</si>
  <si>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</si>
  <si>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</si>
  <si>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</si>
  <si>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</si>
  <si>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</si>
  <si>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</si>
  <si>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</si>
  <si>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</si>
  <si>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</si>
  <si>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</si>
  <si>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</si>
  <si>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</si>
  <si>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</si>
  <si>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</si>
  <si>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</si>
  <si>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</si>
  <si>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</si>
  <si>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</si>
  <si>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</si>
  <si>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</si>
  <si>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</si>
  <si>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</si>
  <si>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</si>
  <si>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</si>
  <si>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</si>
  <si>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</si>
  <si>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</si>
  <si>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</si>
  <si>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</si>
  <si>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</si>
  <si>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</si>
  <si>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</si>
  <si>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</si>
  <si>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</si>
  <si>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</si>
  <si>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</si>
  <si>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</si>
  <si>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</si>
  <si>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</si>
  <si>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</si>
  <si>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</si>
  <si>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</si>
  <si>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</si>
  <si>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</si>
  <si>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</si>
  <si>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</si>
  <si>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</si>
  <si>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</si>
  <si>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</si>
  <si>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</si>
  <si>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</si>
  <si>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</si>
  <si>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</si>
  <si>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</si>
  <si>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</si>
  <si>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</si>
  <si>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</si>
  <si>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</si>
  <si>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</si>
  <si>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</si>
  <si>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</si>
  <si>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</si>
  <si>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</si>
  <si>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</si>
  <si>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</si>
  <si>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</si>
  <si>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</si>
  <si>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</si>
  <si>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</si>
  <si>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</si>
  <si>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</si>
  <si>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</si>
  <si>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</si>
  <si>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</si>
  <si>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</si>
  <si>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</si>
  <si>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</si>
  <si>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</si>
  <si>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</si>
  <si>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</si>
  <si>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</si>
  <si>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</si>
  <si>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</si>
  <si>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</si>
  <si>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</si>
  <si>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</si>
  <si>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</si>
  <si>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</si>
  <si>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</si>
  <si>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</si>
  <si>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</si>
  <si>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</si>
  <si>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</si>
  <si>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</si>
  <si>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</si>
  <si>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</si>
  <si>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</si>
  <si>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</si>
  <si>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</si>
  <si>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</si>
  <si>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</si>
  <si>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</si>
  <si>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</si>
  <si>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</si>
  <si>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</si>
  <si>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</si>
  <si>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</si>
  <si>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</si>
  <si>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</si>
  <si>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</si>
  <si>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</si>
  <si>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</si>
  <si>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</si>
  <si>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</si>
  <si>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</si>
  <si>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</si>
  <si>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</si>
  <si>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</si>
  <si>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</si>
  <si>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</si>
  <si>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</si>
  <si>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</si>
  <si>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</si>
  <si>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</si>
  <si>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</si>
  <si>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</si>
  <si>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</si>
  <si>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</si>
  <si>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</si>
  <si>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</si>
  <si>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</si>
  <si>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</si>
  <si>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</si>
  <si>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</si>
  <si>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</si>
  <si>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</si>
  <si>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</si>
  <si>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</si>
  <si>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</si>
  <si>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</si>
  <si>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</si>
  <si>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</si>
  <si>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</si>
  <si>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</si>
  <si>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</si>
  <si>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</si>
  <si>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</si>
  <si>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</si>
  <si>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</si>
  <si>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</si>
  <si>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</si>
  <si>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</si>
  <si>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</si>
  <si>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</si>
  <si>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</si>
  <si>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</si>
  <si>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</si>
  <si>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</si>
  <si>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</si>
  <si>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</si>
  <si>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</si>
  <si>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</si>
  <si>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</si>
  <si>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</si>
  <si>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</si>
  <si>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</si>
  <si>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</si>
  <si>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</si>
  <si>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</si>
  <si>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</si>
  <si>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</si>
  <si>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</si>
  <si>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</si>
  <si>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</si>
  <si>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</si>
  <si>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</si>
  <si>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</si>
  <si>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</si>
  <si>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</si>
  <si>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</si>
  <si>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</si>
  <si>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</si>
  <si>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</si>
  <si>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</si>
  <si>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</si>
  <si>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</si>
  <si>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</si>
  <si>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</si>
  <si>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</si>
  <si>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</si>
  <si>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</si>
  <si>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</si>
  <si>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</si>
  <si>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</si>
  <si>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</si>
  <si>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</si>
  <si>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</si>
  <si>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</si>
  <si>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</si>
  <si>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</si>
  <si>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</si>
  <si>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</si>
  <si>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</si>
  <si>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</si>
  <si>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</si>
  <si>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</si>
  <si>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</si>
  <si>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</si>
  <si>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</si>
  <si>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</si>
  <si>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</si>
  <si>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</si>
  <si>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</si>
  <si>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</si>
  <si>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</si>
  <si>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</si>
  <si>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</si>
  <si>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</si>
  <si>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</si>
  <si>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</si>
  <si>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</si>
  <si>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</si>
  <si>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</si>
  <si>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</si>
  <si>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</si>
  <si>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</si>
  <si>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</si>
  <si>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</si>
  <si>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</si>
  <si>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</si>
  <si>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</si>
  <si>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</si>
  <si>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</si>
  <si>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</si>
  <si>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</si>
  <si>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</si>
  <si>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</si>
  <si>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</si>
  <si>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</si>
  <si>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</si>
  <si>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</si>
  <si>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</si>
  <si>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</si>
  <si>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</si>
  <si>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</si>
  <si>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</si>
  <si>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</si>
  <si>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</si>
  <si>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</si>
  <si>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</si>
  <si>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</si>
  <si>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</si>
  <si>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</si>
  <si>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</si>
  <si>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</si>
  <si>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</si>
  <si>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</si>
  <si>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</si>
  <si>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</si>
  <si>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</si>
  <si>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</si>
  <si>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</si>
  <si>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</si>
  <si>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</si>
  <si>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</si>
  <si>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</si>
  <si>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</si>
  <si>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</si>
  <si>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</si>
  <si>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</si>
  <si>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</si>
  <si>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</si>
  <si>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</si>
  <si>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</si>
  <si>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</si>
  <si>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</si>
  <si>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</si>
  <si>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</si>
  <si>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</si>
  <si>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</si>
  <si>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</si>
  <si>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</si>
  <si>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</si>
  <si>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</si>
  <si>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</si>
  <si>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</si>
  <si>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</si>
  <si>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</si>
  <si>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</si>
  <si>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</si>
  <si>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</si>
  <si>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</si>
  <si>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</si>
  <si>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</si>
  <si>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</si>
  <si>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</si>
  <si>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</si>
  <si>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</si>
  <si>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</si>
  <si>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</si>
  <si>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</si>
  <si>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</si>
  <si>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</si>
  <si>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</si>
  <si>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</si>
  <si>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</si>
  <si>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</si>
  <si>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</si>
  <si>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</si>
  <si>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</si>
  <si>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</si>
  <si>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</si>
  <si>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</si>
  <si>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</si>
  <si>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</si>
  <si>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</si>
  <si>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</si>
  <si>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</si>
  <si>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</si>
  <si>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</si>
  <si>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</si>
  <si>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</si>
  <si>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</si>
  <si>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</si>
  <si>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</si>
  <si>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</si>
  <si>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</si>
  <si>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</si>
  <si>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</si>
  <si>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</si>
  <si>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</si>
  <si>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</si>
  <si>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</si>
  <si>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</si>
  <si>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</si>
  <si>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</si>
  <si>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</si>
  <si>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</si>
  <si>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</si>
  <si>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</si>
  <si>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</si>
  <si>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</si>
  <si>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</si>
  <si>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</si>
  <si>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</si>
  <si>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</si>
  <si>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</si>
  <si>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</si>
  <si>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</si>
  <si>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</si>
  <si>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</si>
  <si>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</si>
  <si>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</si>
  <si>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</si>
  <si>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</si>
  <si>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</si>
  <si>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</si>
  <si>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</si>
  <si>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</si>
  <si>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</si>
  <si>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</si>
  <si>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</si>
  <si>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</si>
  <si>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</si>
  <si>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</si>
  <si>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</si>
  <si>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</si>
  <si>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</si>
  <si>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</si>
  <si>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</si>
  <si>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</si>
  <si>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</si>
  <si>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</si>
  <si>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</si>
  <si>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</si>
  <si>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</si>
  <si>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</si>
  <si>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</si>
  <si>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</si>
  <si>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</si>
  <si>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</si>
  <si>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</si>
  <si>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</si>
  <si>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</si>
  <si>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</si>
  <si>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</si>
  <si>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</si>
  <si>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</si>
  <si>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</si>
  <si>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</si>
  <si>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</si>
  <si>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</si>
  <si>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</si>
  <si>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</si>
  <si>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</si>
  <si>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</si>
  <si>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</si>
  <si>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</si>
  <si>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</si>
  <si>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</si>
  <si>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</si>
  <si>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</si>
  <si>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</si>
  <si>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</si>
  <si>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</si>
  <si>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</si>
  <si>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</si>
  <si>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</si>
  <si>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</si>
  <si>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</si>
  <si>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</si>
  <si>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</si>
  <si>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</si>
  <si>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</si>
  <si>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</si>
  <si>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</si>
  <si>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</si>
  <si>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</si>
  <si>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</si>
  <si>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</si>
  <si>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</si>
  <si>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</si>
  <si>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</si>
  <si>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</si>
  <si>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</si>
  <si>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</si>
  <si>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</si>
  <si>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</si>
  <si>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</si>
  <si>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</si>
  <si>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</si>
  <si>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</si>
  <si>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</si>
  <si>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</si>
  <si>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</si>
  <si>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</si>
  <si>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</si>
  <si>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</si>
  <si>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</si>
  <si>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</si>
  <si>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</si>
  <si>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</si>
  <si>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</si>
  <si>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</si>
  <si>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</si>
  <si>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</si>
  <si>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</si>
  <si>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</si>
  <si>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</si>
  <si>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</si>
  <si>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</si>
  <si>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</si>
  <si>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</si>
  <si>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</si>
  <si>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</si>
  <si>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</si>
  <si>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</si>
  <si>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</si>
  <si>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</si>
  <si>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</si>
  <si>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</si>
  <si>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</si>
  <si>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</si>
  <si>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</si>
  <si>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</si>
  <si>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</si>
  <si>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</si>
  <si>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</si>
  <si>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</si>
  <si>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</si>
  <si>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</si>
  <si>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</si>
  <si>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</si>
  <si>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</si>
  <si>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</si>
  <si>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</si>
  <si>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</si>
  <si>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</si>
  <si>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</si>
  <si>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</si>
  <si>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</si>
  <si>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</si>
  <si>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</si>
  <si>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</si>
  <si>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</si>
  <si>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</si>
  <si>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</si>
  <si>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</si>
  <si>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</si>
  <si>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</si>
  <si>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</si>
  <si>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</si>
  <si>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</si>
  <si>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</si>
  <si>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</si>
  <si>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</si>
  <si>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</si>
  <si>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</si>
  <si>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</si>
  <si>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</si>
  <si>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</si>
  <si>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</si>
  <si>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</si>
  <si>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</si>
  <si>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</si>
  <si>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</si>
  <si>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</si>
  <si>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</si>
  <si>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</si>
  <si>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</si>
  <si>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</si>
  <si>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</si>
  <si>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</si>
  <si>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</si>
  <si>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</si>
  <si>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</si>
  <si>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</si>
  <si>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</si>
  <si>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</si>
  <si>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</si>
  <si>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</si>
  <si>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</si>
  <si>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</si>
  <si>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</si>
  <si>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</si>
  <si>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</si>
  <si>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</si>
  <si>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</si>
  <si>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</si>
  <si>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</si>
  <si>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</si>
  <si>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</si>
  <si>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</si>
  <si>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</si>
  <si>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</si>
  <si>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</si>
  <si>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</si>
  <si>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</si>
  <si>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</si>
  <si>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</si>
  <si>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</si>
  <si>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</si>
  <si>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</si>
  <si>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</si>
  <si>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</si>
  <si>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</si>
  <si>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</si>
  <si>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</si>
  <si>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</si>
  <si>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</si>
  <si>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</si>
  <si>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</si>
  <si>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</si>
  <si>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</si>
  <si>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</si>
  <si>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</si>
  <si>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</si>
  <si>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</si>
  <si>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</si>
  <si>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</si>
  <si>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</si>
  <si>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</si>
  <si>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</si>
  <si>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</si>
  <si>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</si>
  <si>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</si>
  <si>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</si>
  <si>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</si>
  <si>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</si>
  <si>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</si>
  <si>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</si>
  <si>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</si>
  <si>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</si>
  <si>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</si>
  <si>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</si>
  <si>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</si>
  <si>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</si>
  <si>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</si>
  <si>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</si>
  <si>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</si>
  <si>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</si>
  <si>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</si>
  <si>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</si>
  <si>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</si>
  <si>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</si>
  <si>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</si>
  <si>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</si>
  <si>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</si>
  <si>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</si>
  <si>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</si>
  <si>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</si>
  <si>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</si>
  <si>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</si>
  <si>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</si>
  <si>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</si>
  <si>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</si>
  <si>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</si>
  <si>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</si>
  <si>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</si>
  <si>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</si>
  <si>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</si>
  <si>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</si>
  <si>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</si>
  <si>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</si>
  <si>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</si>
  <si>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</si>
  <si>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</si>
  <si>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</si>
  <si>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</si>
  <si>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</si>
  <si>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</si>
  <si>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</si>
  <si>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</si>
  <si>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</si>
  <si>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</si>
  <si>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</si>
  <si>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</si>
  <si>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</si>
  <si>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</si>
  <si>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</si>
  <si>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</si>
  <si>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</si>
  <si>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</si>
  <si>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</si>
  <si>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</si>
  <si>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</si>
  <si>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</si>
  <si>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</si>
  <si>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</si>
  <si>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</si>
  <si>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</si>
  <si>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</si>
  <si>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</si>
  <si>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</si>
  <si>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</si>
  <si>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</si>
  <si>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</si>
  <si>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</si>
  <si>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</si>
  <si>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</si>
  <si>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</si>
  <si>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</si>
  <si>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</si>
  <si>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</si>
  <si>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</si>
  <si>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</si>
  <si>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</si>
  <si>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</si>
  <si>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</si>
  <si>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</si>
  <si>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</si>
  <si>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</si>
  <si>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</si>
  <si>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</si>
  <si>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</si>
  <si>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</si>
  <si>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</si>
  <si>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</si>
  <si>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</si>
  <si>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</si>
  <si>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</si>
  <si>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</si>
  <si>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</si>
  <si>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</si>
  <si>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</si>
  <si>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</si>
  <si>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</si>
  <si>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</si>
  <si>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</si>
  <si>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</si>
  <si>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</si>
  <si>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</si>
  <si>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</si>
  <si>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</si>
  <si>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</si>
  <si>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</si>
  <si>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</si>
  <si>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</si>
  <si>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</si>
  <si>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</si>
  <si>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</si>
  <si>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</si>
  <si>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</si>
  <si>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</si>
  <si>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</si>
  <si>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</si>
  <si>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</si>
  <si>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</si>
  <si>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</si>
  <si>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</si>
  <si>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</si>
  <si>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</si>
  <si>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</si>
  <si>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</si>
  <si>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</si>
  <si>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</si>
  <si>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</si>
  <si>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</si>
  <si>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</si>
  <si>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</si>
  <si>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</si>
  <si>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</si>
  <si>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</si>
  <si>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</si>
  <si>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</si>
  <si>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</si>
  <si>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</si>
  <si>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</si>
  <si>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</si>
  <si>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</si>
  <si>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</si>
  <si>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</si>
  <si>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</si>
  <si>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</si>
  <si>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</si>
  <si>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</si>
  <si>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</si>
  <si>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</si>
  <si>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</si>
  <si>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</si>
  <si>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</si>
  <si>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</si>
  <si>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</si>
  <si>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</si>
  <si>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</si>
  <si>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</si>
  <si>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</si>
  <si>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</si>
  <si>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</si>
  <si>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</si>
  <si>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</si>
  <si>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</si>
  <si>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</si>
  <si>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</si>
  <si>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</si>
  <si>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</si>
  <si>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</si>
  <si>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</si>
  <si>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</si>
  <si>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</si>
  <si>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</si>
  <si>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</si>
  <si>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</si>
  <si>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</si>
  <si>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</si>
  <si>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</si>
  <si>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</si>
  <si>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</si>
  <si>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</si>
  <si>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</si>
  <si>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</si>
  <si>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</si>
  <si>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</si>
  <si>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</si>
  <si>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</si>
  <si>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</si>
  <si>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</si>
  <si>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</si>
  <si>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</si>
  <si>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</si>
  <si>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</si>
  <si>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</si>
  <si>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</si>
  <si>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</si>
  <si>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</si>
  <si>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</si>
  <si>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</si>
  <si>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</si>
  <si>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</si>
  <si>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</si>
  <si>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</si>
  <si>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</si>
  <si>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</si>
  <si>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</si>
  <si>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</si>
  <si>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</si>
  <si>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</si>
  <si>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</si>
  <si>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</si>
  <si>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</si>
  <si>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</si>
  <si>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</si>
  <si>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</si>
  <si>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</si>
  <si>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</si>
  <si>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</si>
  <si>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</si>
  <si>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</si>
  <si>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</si>
  <si>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</si>
  <si>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</si>
  <si>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</si>
  <si>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</si>
  <si>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</si>
  <si>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</si>
  <si>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</si>
  <si>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</si>
  <si>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</si>
  <si>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</si>
  <si>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</si>
  <si>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</si>
  <si>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</si>
  <si>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</si>
  <si>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</si>
  <si>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</si>
  <si>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</si>
  <si>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</si>
  <si>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</si>
  <si>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</si>
  <si>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</si>
  <si>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</si>
  <si>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</si>
  <si>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</si>
  <si>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</si>
  <si>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</si>
  <si>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</si>
  <si>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</si>
  <si>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</si>
  <si>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</si>
  <si>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</si>
  <si>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</si>
  <si>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</si>
  <si>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</si>
  <si>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</si>
  <si>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</si>
  <si>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</si>
  <si>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</si>
  <si>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</si>
  <si>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</si>
  <si>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</si>
  <si>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</si>
  <si>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</si>
  <si>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</si>
  <si>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</si>
  <si>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</si>
  <si>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</si>
  <si>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</si>
  <si>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</si>
  <si>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</si>
  <si>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</si>
  <si>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</si>
  <si>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</si>
  <si>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</si>
  <si>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</si>
  <si>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</si>
  <si>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</si>
  <si>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</si>
  <si>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</si>
  <si>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</si>
  <si>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</si>
  <si>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</si>
  <si>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</si>
  <si>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</si>
  <si>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</si>
  <si>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</si>
  <si>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</si>
  <si>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</si>
  <si>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</si>
  <si>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</si>
  <si>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</si>
  <si>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</si>
  <si>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</si>
  <si>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</si>
  <si>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</si>
  <si>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</si>
  <si>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</si>
  <si>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</si>
  <si>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</si>
  <si>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</si>
  <si>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</si>
  <si>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</si>
  <si>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</si>
  <si>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</si>
  <si>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</si>
  <si>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</si>
  <si>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</si>
  <si>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</si>
  <si>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</si>
  <si>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</si>
  <si>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</si>
  <si>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</si>
  <si>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</si>
  <si>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</si>
  <si>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</si>
  <si>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</si>
  <si>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</si>
  <si>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</si>
  <si>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</si>
  <si>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</si>
  <si>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</si>
  <si>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</si>
  <si>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</si>
  <si>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</si>
  <si>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</si>
  <si>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</si>
  <si>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</si>
  <si>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</si>
  <si>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</si>
  <si>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</si>
  <si>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</si>
  <si>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</si>
  <si>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</si>
  <si>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</si>
  <si>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</si>
  <si>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</si>
  <si>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</si>
  <si>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</si>
  <si>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</si>
  <si>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</si>
  <si>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</si>
  <si>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</si>
  <si>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</si>
  <si>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</si>
  <si>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</si>
  <si>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</si>
  <si>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</si>
  <si>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</si>
  <si>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</si>
  <si>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</si>
  <si>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</si>
  <si>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</si>
  <si>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</si>
  <si>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</si>
  <si>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</si>
  <si>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</si>
  <si>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</si>
  <si>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</si>
  <si>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</si>
  <si>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</si>
  <si>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</si>
  <si>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</si>
  <si>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</si>
  <si>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</si>
  <si>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</si>
  <si>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</si>
  <si>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</si>
  <si>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</si>
  <si>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</si>
  <si>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</si>
  <si>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</si>
  <si>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</si>
  <si>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</si>
  <si>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</si>
  <si>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</si>
  <si>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</si>
  <si>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</si>
  <si>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</si>
  <si>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</si>
  <si>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</si>
  <si>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</si>
  <si>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</si>
  <si>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</si>
  <si>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</si>
  <si>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</si>
  <si>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</si>
  <si>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</si>
  <si>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</si>
  <si>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</si>
  <si>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</si>
  <si>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</si>
  <si>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</si>
  <si>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</si>
  <si>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</si>
  <si>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</si>
  <si>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</si>
  <si>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</si>
  <si>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</si>
  <si>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</si>
  <si>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</si>
  <si>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</si>
  <si>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</si>
  <si>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</si>
  <si>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</si>
  <si>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</si>
  <si>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</si>
  <si>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</si>
  <si>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</si>
  <si>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</si>
  <si>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</si>
  <si>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</si>
  <si>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</si>
  <si>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</si>
  <si>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</si>
  <si>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</si>
  <si>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</si>
  <si>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</si>
  <si>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</si>
  <si>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</si>
  <si>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</si>
  <si>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</si>
  <si>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</si>
  <si>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</si>
  <si>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</si>
  <si>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</si>
  <si>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</si>
  <si>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</si>
  <si>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</si>
  <si>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</si>
  <si>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</si>
  <si>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</si>
  <si>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</si>
  <si>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</si>
  <si>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</si>
  <si>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</si>
  <si>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</si>
  <si>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</si>
  <si>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</si>
  <si>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</si>
  <si>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</si>
  <si>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</si>
  <si>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</si>
  <si>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</si>
  <si>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</si>
  <si>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</si>
  <si>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</si>
  <si>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</si>
  <si>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</si>
  <si>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</si>
  <si>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</si>
  <si>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</si>
  <si>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</si>
  <si>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</si>
  <si>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</si>
  <si>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</si>
  <si>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</si>
  <si>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</si>
  <si>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</si>
  <si>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</si>
  <si>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</si>
  <si>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</si>
  <si>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</si>
  <si>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</si>
  <si>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</si>
  <si>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</si>
  <si>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</si>
  <si>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</si>
  <si>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</si>
  <si>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</si>
  <si>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</si>
  <si>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</si>
  <si>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</si>
  <si>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</si>
  <si>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</si>
  <si>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</si>
  <si>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</si>
  <si>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</si>
  <si>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</si>
  <si>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</si>
  <si>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</si>
  <si>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</si>
  <si>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</si>
  <si>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</si>
  <si>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</si>
  <si>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</si>
  <si>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</si>
  <si>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</si>
  <si>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</si>
  <si>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</si>
  <si>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</si>
  <si>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</si>
  <si>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</si>
  <si>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</si>
  <si>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</si>
  <si>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</si>
  <si>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</si>
  <si>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</si>
  <si>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</si>
  <si>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</si>
  <si>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</si>
  <si>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</si>
  <si>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</si>
  <si>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</si>
  <si>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</si>
  <si>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</si>
  <si>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</si>
  <si>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</si>
  <si>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</si>
  <si>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</si>
  <si>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</si>
  <si>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</si>
  <si>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</si>
  <si>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</si>
  <si>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</si>
  <si>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</si>
  <si>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</si>
  <si>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</si>
  <si>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</si>
  <si>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</si>
  <si>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</si>
  <si>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</si>
  <si>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</si>
  <si>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</si>
  <si>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</si>
  <si>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</si>
  <si>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</si>
  <si>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</si>
  <si>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</si>
  <si>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</si>
  <si>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</si>
  <si>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</si>
  <si>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</si>
  <si>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</si>
  <si>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</si>
  <si>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</si>
  <si>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</si>
  <si>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</si>
  <si>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</si>
  <si>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</si>
  <si>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</si>
  <si>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</si>
  <si>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</si>
  <si>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</si>
  <si>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</si>
  <si>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</si>
  <si>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</si>
  <si>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</si>
  <si>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</si>
  <si>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</si>
  <si>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</si>
  <si>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</si>
  <si>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</si>
  <si>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</si>
  <si>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</si>
  <si>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</si>
  <si>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</si>
  <si>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</si>
  <si>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</si>
  <si>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</si>
  <si>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</si>
  <si>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</si>
  <si>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</si>
  <si>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</si>
  <si>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</si>
  <si>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</si>
  <si>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</si>
  <si>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</si>
  <si>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</si>
  <si>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</si>
  <si>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</si>
  <si>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</si>
  <si>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</si>
  <si>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</si>
  <si>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</si>
  <si>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</si>
  <si>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</si>
  <si>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</si>
  <si>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</si>
  <si>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</si>
  <si>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</si>
  <si>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</si>
  <si>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</si>
  <si>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</si>
  <si>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</si>
  <si>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</si>
  <si>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</si>
  <si>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</si>
  <si>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</si>
  <si>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</si>
  <si>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</si>
  <si>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</si>
  <si>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</si>
  <si>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</si>
  <si>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</si>
  <si>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</si>
  <si>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</si>
  <si>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</si>
  <si>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</si>
  <si>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</si>
  <si>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</si>
  <si>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</si>
  <si>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</si>
  <si>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</si>
  <si>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</si>
  <si>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</si>
  <si>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</si>
  <si>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</si>
  <si>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</si>
  <si>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</si>
  <si>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</si>
  <si>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</si>
  <si>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</si>
  <si>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</si>
  <si>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</si>
  <si>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</si>
  <si>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</si>
  <si>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</si>
  <si>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</si>
  <si>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</si>
  <si>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</si>
  <si>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</si>
  <si>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</si>
  <si>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</si>
  <si>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</si>
  <si>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</si>
  <si>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</si>
  <si>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</si>
  <si>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</si>
  <si>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</si>
  <si>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</si>
  <si>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</si>
  <si>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</si>
  <si>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</si>
  <si>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</si>
  <si>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</si>
  <si>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</si>
  <si>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</si>
  <si>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</si>
  <si>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</si>
  <si>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</si>
  <si>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</si>
  <si>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</si>
  <si>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</si>
  <si>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</si>
  <si>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</si>
  <si>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</si>
  <si>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</si>
  <si>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</si>
  <si>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</si>
  <si>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</si>
  <si>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</si>
  <si>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</si>
  <si>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</si>
  <si>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</si>
  <si>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</si>
  <si>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</si>
  <si>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</si>
  <si>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</si>
  <si>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</si>
  <si>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</si>
  <si>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</si>
  <si>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</si>
  <si>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</si>
  <si>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</si>
  <si>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</si>
  <si>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</si>
  <si>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</si>
  <si>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</si>
  <si>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</si>
  <si>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</si>
  <si>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</si>
  <si>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</si>
  <si>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</si>
  <si>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</si>
  <si>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</si>
  <si>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</si>
  <si>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</si>
  <si>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</si>
  <si>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</si>
  <si>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</si>
  <si>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</si>
  <si>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</si>
  <si>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</si>
  <si>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</si>
  <si>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</si>
  <si>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</si>
  <si>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</si>
  <si>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</si>
  <si>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</si>
  <si>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</si>
  <si>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</si>
  <si>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</si>
  <si>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</si>
  <si>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</si>
  <si>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</si>
  <si>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</si>
  <si>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</si>
  <si>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</si>
  <si>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</si>
  <si>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</si>
  <si>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</si>
  <si>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</si>
  <si>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</si>
  <si>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</si>
  <si>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</si>
  <si>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</si>
  <si>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</si>
  <si>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</si>
  <si>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</si>
  <si>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</si>
  <si>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</si>
  <si>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</si>
  <si>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</si>
  <si>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</si>
  <si>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</si>
  <si>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</si>
  <si>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</si>
  <si>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</si>
  <si>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</si>
  <si>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</si>
  <si>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</si>
  <si>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</si>
  <si>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</si>
  <si>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</si>
  <si>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</si>
  <si>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</si>
  <si>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</si>
  <si>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</si>
  <si>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</si>
  <si>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</si>
  <si>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</si>
  <si>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</si>
  <si>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</si>
  <si>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</si>
  <si>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</si>
  <si>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</si>
  <si>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</si>
  <si>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</si>
  <si>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</si>
  <si>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</si>
  <si>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</si>
  <si>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</si>
  <si>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</si>
  <si>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</si>
  <si>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</si>
  <si>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</si>
  <si>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</si>
  <si>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</si>
  <si>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</si>
  <si>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</si>
  <si>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</si>
  <si>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</si>
  <si>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</si>
  <si>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</si>
  <si>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</si>
  <si>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</si>
  <si>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</si>
  <si>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</si>
  <si>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</si>
  <si>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</si>
  <si>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</si>
  <si>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</si>
  <si>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</si>
  <si>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</si>
  <si>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</si>
  <si>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</si>
  <si>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</si>
  <si>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</si>
  <si>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</si>
  <si>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</si>
  <si>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</si>
  <si>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</si>
  <si>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</si>
  <si>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</si>
  <si>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</si>
  <si>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</si>
  <si>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</si>
  <si>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</si>
  <si>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</si>
  <si>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</si>
  <si>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</si>
  <si>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</si>
  <si>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</si>
  <si>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</si>
  <si>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</si>
  <si>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</si>
  <si>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</si>
  <si>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</si>
  <si>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</si>
  <si>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</si>
  <si>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</si>
  <si>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</si>
  <si>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</si>
  <si>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</si>
  <si>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</si>
  <si>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</si>
  <si>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</si>
  <si>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</si>
  <si>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</si>
  <si>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</si>
  <si>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</si>
  <si>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</si>
  <si>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</si>
  <si>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</si>
  <si>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</si>
  <si>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</si>
  <si>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</si>
  <si>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</si>
  <si>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</si>
  <si>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</si>
  <si>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</si>
  <si>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</si>
  <si>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</si>
  <si>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</si>
  <si>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</si>
  <si>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</si>
  <si>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</si>
  <si>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</si>
  <si>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</si>
  <si>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</si>
  <si>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</si>
  <si>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</si>
  <si>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</si>
  <si>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</si>
  <si>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</si>
  <si>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</si>
  <si>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</si>
  <si>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</si>
  <si>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</si>
  <si>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</si>
  <si>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</si>
  <si>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</si>
  <si>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</si>
  <si>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</si>
  <si>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</si>
  <si>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</si>
  <si>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</si>
  <si>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</si>
  <si>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</si>
  <si>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</si>
  <si>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</si>
  <si>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</si>
  <si>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</si>
  <si>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</si>
  <si>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</si>
  <si>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</si>
  <si>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</si>
  <si>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</si>
  <si>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</si>
  <si>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</si>
  <si>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</si>
  <si>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</si>
  <si>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</si>
  <si>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</si>
  <si>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</si>
  <si>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</si>
  <si>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</si>
  <si>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</si>
  <si>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</si>
  <si>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</si>
  <si>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</si>
  <si>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</si>
  <si>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</si>
  <si>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</si>
  <si>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</si>
  <si>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</si>
  <si>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</si>
  <si>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</si>
  <si>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</si>
  <si>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</si>
  <si>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</si>
  <si>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</si>
  <si>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</si>
  <si>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</si>
  <si>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</si>
  <si>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</si>
  <si>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</si>
  <si>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</si>
  <si>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</si>
  <si>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</si>
  <si>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</si>
  <si>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</si>
  <si>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</si>
  <si>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</si>
  <si>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</si>
  <si>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</si>
  <si>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</si>
  <si>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</si>
  <si>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</si>
  <si>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</si>
  <si>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</si>
  <si>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</si>
  <si>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</si>
  <si>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</si>
  <si>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</si>
  <si>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</si>
  <si>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</si>
  <si>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</si>
  <si>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</si>
  <si>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</si>
  <si>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</si>
  <si>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</si>
  <si>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</si>
  <si>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</si>
  <si>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</si>
  <si>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</si>
  <si>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</si>
  <si>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</si>
  <si>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</si>
  <si>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</si>
  <si>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</si>
  <si>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</si>
  <si>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</si>
  <si>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</si>
  <si>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</si>
  <si>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</si>
  <si>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</si>
  <si>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</si>
  <si>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</si>
  <si>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</si>
  <si>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</si>
  <si>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</si>
  <si>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</si>
  <si>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</si>
  <si>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</si>
  <si>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</si>
  <si>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</si>
  <si>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</si>
  <si>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</si>
  <si>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</si>
  <si>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</si>
  <si>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</si>
  <si>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</si>
  <si>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</si>
  <si>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</si>
  <si>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</si>
  <si>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</si>
  <si>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</si>
  <si>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</si>
  <si>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</si>
  <si>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</si>
  <si>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</si>
  <si>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</si>
  <si>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</si>
  <si>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</si>
  <si>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</si>
  <si>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</si>
  <si>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</si>
  <si>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</si>
  <si>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</si>
  <si>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</si>
  <si>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</si>
  <si>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</si>
  <si>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</si>
  <si>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</si>
  <si>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</si>
  <si>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</si>
  <si>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</si>
  <si>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</si>
  <si>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</si>
  <si>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</si>
  <si>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</si>
  <si>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</si>
  <si>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</si>
  <si>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</si>
  <si>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</si>
  <si>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</si>
  <si>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</si>
  <si>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</si>
  <si>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</si>
  <si>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</si>
  <si>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</si>
  <si>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</si>
  <si>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</si>
  <si>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</si>
  <si>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</si>
  <si>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</si>
  <si>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</si>
  <si>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</si>
  <si>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</si>
  <si>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</si>
  <si>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</si>
  <si>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</si>
  <si>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</si>
  <si>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</si>
  <si>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</si>
  <si>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</si>
  <si>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</si>
  <si>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</si>
  <si>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</si>
  <si>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</si>
  <si>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</si>
  <si>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</si>
  <si>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</si>
  <si>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</si>
  <si>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</si>
  <si>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</si>
  <si>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</si>
  <si>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</si>
  <si>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</si>
  <si>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</si>
  <si>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</si>
  <si>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</si>
  <si>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</si>
  <si>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</si>
  <si>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</si>
  <si>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</si>
  <si>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</si>
  <si>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</si>
  <si>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</si>
  <si>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</si>
  <si>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</si>
  <si>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</si>
  <si>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</si>
  <si>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</si>
  <si>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</si>
  <si>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</si>
  <si>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</si>
  <si>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</si>
  <si>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</si>
  <si>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</si>
  <si>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</si>
  <si>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</si>
  <si>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</si>
  <si>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</si>
  <si>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</si>
  <si>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</si>
  <si>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</si>
  <si>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</si>
  <si>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</si>
  <si>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</si>
  <si>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</si>
  <si>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</si>
  <si>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</si>
  <si>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</si>
  <si>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</si>
  <si>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</si>
  <si>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</si>
  <si>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</si>
  <si>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</si>
  <si>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</si>
  <si>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</si>
  <si>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</si>
  <si>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</si>
  <si>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</si>
  <si>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</si>
  <si>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</si>
  <si>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</si>
  <si>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</si>
  <si>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</si>
  <si>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</si>
  <si>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</si>
  <si>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</si>
  <si>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</si>
  <si>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</si>
  <si>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</si>
  <si>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</si>
  <si>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</si>
  <si>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</si>
  <si>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</si>
  <si>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</si>
  <si>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</si>
  <si>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</si>
  <si>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</si>
  <si>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</si>
  <si>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</si>
  <si>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</si>
  <si>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</si>
  <si>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</si>
  <si>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</si>
  <si>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</si>
  <si>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</si>
  <si>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</si>
  <si>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</si>
  <si>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</si>
  <si>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</si>
  <si>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</si>
  <si>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</si>
  <si>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</si>
  <si>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</si>
  <si>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</si>
  <si>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</si>
  <si>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</si>
  <si>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</si>
  <si>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</si>
  <si>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</si>
  <si>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</si>
  <si>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</si>
  <si>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</si>
  <si>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</si>
  <si>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</si>
  <si>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</si>
  <si>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</si>
  <si>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</si>
  <si>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</si>
  <si>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</si>
  <si>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</si>
  <si>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</si>
  <si>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</si>
  <si>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</si>
  <si>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</si>
  <si>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</si>
  <si>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</si>
  <si>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</si>
  <si>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</si>
  <si>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</si>
  <si>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</si>
  <si>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</si>
  <si>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</si>
  <si>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</si>
  <si>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</si>
  <si>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</si>
  <si>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</si>
  <si>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</si>
  <si>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</si>
  <si>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</si>
  <si>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</si>
  <si>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</si>
  <si>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</si>
  <si>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</si>
  <si>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</si>
  <si>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</si>
  <si>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</si>
  <si>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</si>
  <si>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</si>
  <si>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</si>
  <si>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</si>
  <si>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</si>
  <si>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</si>
  <si>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</si>
  <si>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</si>
  <si>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</si>
  <si>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</si>
  <si>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</si>
  <si>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</si>
  <si>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</si>
  <si>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</si>
  <si>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</si>
  <si>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</si>
  <si>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</si>
  <si>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</si>
  <si>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</si>
  <si>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</si>
  <si>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</si>
  <si>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</si>
  <si>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</si>
  <si>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</si>
  <si>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</si>
  <si>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</si>
  <si>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</si>
  <si>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</si>
  <si>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</si>
  <si>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</si>
  <si>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</si>
  <si>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</si>
  <si>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</si>
  <si>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</si>
  <si>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</si>
  <si>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</si>
  <si>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</si>
  <si>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</si>
  <si>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</si>
  <si>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</si>
  <si>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</si>
  <si>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</si>
  <si>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</si>
  <si>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</si>
  <si>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</si>
  <si>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</si>
  <si>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</si>
  <si>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</si>
  <si>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</si>
  <si>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</si>
  <si>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</si>
  <si>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</si>
  <si>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</si>
  <si>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</si>
  <si>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</si>
  <si>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</si>
  <si>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</si>
  <si>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</si>
  <si>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</si>
  <si>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</si>
  <si>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</si>
  <si>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</si>
  <si>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</si>
  <si>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</si>
  <si>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</si>
  <si>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</si>
  <si>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</si>
  <si>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</si>
  <si>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</si>
  <si>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</si>
  <si>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</si>
  <si>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</si>
  <si>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</si>
  <si>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</si>
  <si>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</si>
  <si>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</si>
  <si>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</si>
  <si>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</si>
  <si>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</si>
  <si>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</si>
  <si>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</si>
  <si>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</si>
  <si>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</si>
  <si>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</si>
  <si>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</si>
  <si>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</si>
  <si>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</si>
  <si>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</si>
  <si>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</si>
  <si>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</si>
  <si>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</si>
  <si>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</si>
  <si>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</si>
  <si>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</si>
  <si>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</si>
  <si>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</si>
  <si>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</si>
  <si>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</si>
  <si>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</si>
  <si>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</si>
  <si>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</si>
  <si>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</si>
  <si>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</si>
  <si>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</si>
  <si>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</si>
  <si>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</si>
  <si>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</si>
  <si>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</si>
  <si>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</si>
  <si>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</si>
  <si>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</si>
  <si>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</si>
  <si>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</si>
  <si>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</si>
  <si>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</si>
  <si>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</si>
  <si>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</si>
  <si>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</si>
  <si>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</si>
  <si>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</si>
  <si>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</si>
  <si>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</si>
  <si>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</si>
  <si>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</si>
  <si>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</si>
  <si>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</si>
  <si>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</si>
  <si>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</si>
  <si>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</si>
  <si>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</si>
  <si>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</si>
  <si>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</si>
  <si>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</si>
  <si>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</si>
  <si>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</si>
  <si>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</si>
  <si>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</si>
  <si>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</si>
  <si>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</si>
  <si>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</si>
  <si>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</si>
  <si>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</si>
  <si>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</si>
  <si>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</si>
  <si>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</si>
  <si>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</si>
  <si>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</si>
  <si>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</si>
  <si>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</si>
  <si>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</si>
  <si>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</si>
  <si>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</si>
  <si>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</si>
  <si>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</si>
  <si>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</si>
  <si>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</si>
  <si>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</si>
  <si>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</si>
  <si>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</si>
  <si>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</si>
  <si>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</si>
  <si>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</si>
  <si>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</si>
  <si>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</si>
  <si>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</si>
  <si>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</si>
  <si>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</si>
  <si>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</si>
  <si>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</si>
  <si>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</si>
  <si>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</si>
  <si>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</si>
  <si>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</si>
  <si>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</si>
  <si>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</si>
  <si>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</si>
  <si>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</si>
  <si>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</si>
  <si>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</si>
  <si>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</si>
  <si>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</si>
  <si>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</si>
  <si>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</si>
  <si>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</si>
  <si>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</si>
  <si>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</si>
  <si>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</si>
  <si>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</si>
  <si>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</si>
  <si>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</si>
  <si>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</si>
  <si>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</si>
  <si>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</si>
  <si>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</si>
  <si>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</si>
  <si>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</si>
  <si>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</si>
  <si>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</si>
  <si>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</si>
  <si>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</si>
  <si>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</si>
  <si>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</si>
  <si>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</si>
  <si>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</si>
  <si>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</si>
  <si>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</si>
  <si>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</si>
  <si>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</si>
  <si>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</si>
  <si>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</si>
  <si>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</si>
  <si>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</si>
  <si>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</si>
  <si>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</si>
  <si>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</si>
  <si>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</si>
  <si>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</si>
  <si>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</si>
  <si>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</si>
  <si>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</si>
  <si>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</si>
  <si>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</si>
  <si>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</si>
  <si>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</si>
  <si>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</si>
  <si>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</si>
  <si>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</si>
  <si>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</si>
  <si>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</si>
  <si>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</si>
  <si>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</si>
  <si>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</si>
  <si>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</si>
  <si>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</si>
  <si>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</si>
  <si>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</si>
  <si>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</si>
  <si>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</si>
  <si>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</si>
  <si>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</si>
  <si>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</si>
  <si>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</si>
  <si>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</si>
  <si>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</si>
  <si>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</si>
  <si>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</si>
  <si>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</si>
  <si>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</si>
  <si>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</si>
  <si>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</si>
  <si>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</si>
  <si>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</si>
  <si>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</si>
  <si>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</si>
  <si>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</si>
  <si>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</si>
  <si>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</si>
  <si>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</si>
  <si>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</si>
  <si>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</si>
  <si>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</si>
  <si>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</si>
  <si>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</si>
  <si>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</si>
  <si>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</si>
  <si>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</si>
  <si>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</si>
  <si>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</si>
  <si>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</si>
  <si>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</si>
  <si>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</si>
  <si>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</si>
  <si>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</si>
  <si>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</si>
  <si>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</si>
  <si>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</si>
  <si>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</si>
  <si>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</si>
  <si>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</si>
  <si>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</si>
  <si>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</si>
  <si>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</si>
  <si>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</si>
  <si>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</si>
  <si>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</si>
  <si>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</si>
  <si>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</si>
  <si>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</si>
  <si>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</si>
  <si>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</si>
  <si>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</si>
  <si>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</si>
  <si>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</si>
  <si>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</si>
  <si>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</si>
  <si>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</si>
  <si>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</si>
  <si>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</si>
  <si>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</si>
  <si>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</si>
  <si>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</si>
  <si>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</si>
  <si>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</si>
  <si>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</si>
  <si>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</si>
  <si>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</si>
  <si>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</si>
  <si>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</si>
  <si>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</si>
  <si>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</si>
  <si>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</si>
  <si>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</si>
  <si>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</si>
  <si>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</si>
  <si>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</si>
  <si>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</si>
  <si>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</si>
  <si>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</si>
  <si>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</si>
  <si>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</si>
  <si>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</si>
  <si>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</si>
  <si>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</si>
  <si>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</si>
  <si>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</si>
  <si>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</si>
  <si>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</si>
  <si>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</si>
  <si>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</si>
  <si>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</si>
  <si>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</si>
  <si>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</si>
  <si>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</si>
  <si>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</si>
  <si>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</si>
  <si>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</si>
  <si>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</si>
  <si>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</si>
  <si>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</si>
  <si>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</si>
  <si>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</si>
  <si>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</si>
  <si>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</si>
  <si>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</si>
  <si>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</si>
  <si>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</si>
  <si>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</si>
  <si>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</si>
  <si>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</si>
  <si>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</si>
  <si>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</si>
  <si>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</si>
  <si>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</si>
  <si>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</si>
  <si>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</si>
  <si>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</si>
  <si>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</si>
  <si>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</si>
  <si>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</si>
  <si>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</si>
  <si>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</si>
  <si>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</si>
  <si>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</si>
  <si>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</si>
  <si>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</si>
  <si>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</si>
  <si>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</si>
  <si>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</si>
  <si>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</si>
  <si>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</si>
  <si>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</si>
  <si>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</si>
  <si>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</si>
  <si>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</si>
  <si>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</si>
  <si>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</si>
  <si>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</si>
  <si>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</si>
  <si>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</si>
  <si>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</si>
  <si>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</si>
  <si>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</si>
  <si>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</si>
  <si>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</si>
  <si>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</si>
  <si>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</si>
  <si>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</si>
  <si>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</si>
  <si>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</si>
  <si>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</si>
  <si>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</si>
  <si>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</si>
  <si>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</si>
  <si>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</si>
  <si>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</si>
  <si>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</si>
  <si>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</si>
  <si>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</si>
  <si>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</si>
  <si>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</si>
  <si>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</si>
  <si>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</si>
  <si>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</si>
  <si>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</si>
  <si>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</si>
  <si>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</si>
  <si>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</si>
  <si>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</si>
  <si>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</si>
  <si>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</si>
  <si>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</si>
  <si>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</si>
  <si>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</si>
  <si>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</si>
  <si>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</si>
  <si>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</si>
  <si>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</si>
  <si>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</si>
  <si>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</si>
  <si>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</si>
  <si>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</si>
  <si>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</si>
  <si>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</si>
  <si>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</si>
  <si>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</si>
  <si>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</si>
  <si>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</si>
  <si>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</si>
  <si>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</si>
  <si>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</si>
  <si>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</si>
  <si>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</si>
  <si>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</si>
  <si>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</si>
  <si>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</si>
  <si>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</si>
  <si>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</si>
  <si>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</si>
  <si>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</si>
  <si>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</si>
  <si>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</si>
  <si>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</si>
  <si>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</si>
  <si>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</si>
  <si>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</si>
  <si>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</si>
  <si>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</si>
  <si>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</si>
  <si>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</si>
  <si>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</si>
  <si>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</si>
  <si>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</si>
  <si>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</si>
  <si>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</si>
  <si>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</si>
  <si>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</si>
  <si>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</si>
  <si>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</si>
  <si>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</si>
  <si>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</si>
  <si>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</si>
  <si>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</si>
  <si>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</si>
  <si>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</si>
  <si>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</si>
  <si>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</si>
  <si>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</si>
  <si>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</si>
  <si>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</si>
  <si>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</si>
  <si>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</si>
  <si>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</si>
  <si>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</si>
  <si>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</si>
  <si>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</si>
  <si>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</si>
  <si>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</si>
  <si>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</si>
  <si>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</si>
  <si>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</si>
  <si>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</si>
  <si>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</si>
  <si>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</si>
  <si>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</si>
  <si>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</si>
  <si>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</si>
  <si>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</si>
  <si>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</si>
  <si>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</si>
  <si>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</si>
  <si>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</si>
  <si>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</si>
  <si>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</si>
  <si>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</si>
  <si>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</si>
  <si>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</si>
  <si>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</si>
  <si>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</si>
  <si>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</si>
  <si>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</si>
  <si>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</si>
  <si>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</si>
  <si>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</si>
  <si>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</si>
  <si>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</si>
  <si>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</si>
  <si>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</si>
  <si>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</si>
  <si>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</si>
  <si>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</si>
  <si>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</si>
  <si>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</si>
  <si>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</si>
  <si>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</si>
  <si>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</si>
  <si>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</si>
  <si>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</si>
  <si>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</si>
  <si>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</si>
  <si>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</si>
  <si>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</si>
  <si>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</si>
  <si>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</si>
  <si>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</si>
  <si>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</si>
  <si>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</si>
  <si>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</si>
  <si>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</si>
  <si>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</si>
  <si>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</si>
  <si>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</si>
  <si>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</si>
  <si>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</si>
  <si>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</si>
  <si>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</si>
  <si>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</si>
  <si>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</si>
  <si>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</si>
  <si>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</si>
  <si>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</si>
  <si>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</si>
  <si>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</si>
  <si>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</si>
  <si>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</si>
  <si>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</si>
  <si>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</si>
  <si>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</si>
  <si>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</si>
  <si>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</si>
  <si>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</si>
  <si>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</si>
  <si>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</si>
  <si>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</si>
  <si>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</si>
  <si>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</si>
  <si>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</si>
  <si>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</si>
  <si>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</si>
  <si>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</si>
  <si>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</si>
  <si>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</si>
  <si>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</si>
  <si>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</si>
  <si>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</si>
  <si>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</si>
  <si>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</si>
  <si>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</si>
  <si>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</si>
  <si>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</si>
  <si>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</si>
  <si>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</si>
  <si>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</si>
  <si>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</si>
  <si>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</si>
  <si>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</si>
  <si>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</si>
  <si>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</si>
  <si>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</si>
  <si>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</si>
  <si>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</si>
  <si>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</si>
  <si>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</si>
  <si>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</si>
  <si>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</si>
  <si>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</si>
  <si>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</si>
  <si>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</si>
  <si>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</si>
  <si>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</si>
  <si>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</si>
  <si>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</si>
  <si>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</si>
  <si>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</si>
  <si>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</si>
  <si>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</si>
  <si>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</si>
  <si>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</si>
  <si>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</si>
  <si>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</si>
  <si>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</si>
  <si>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</si>
  <si>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</si>
  <si>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</si>
  <si>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</si>
  <si>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</si>
  <si>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</si>
  <si>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</si>
  <si>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</si>
  <si>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</si>
  <si>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</si>
  <si>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</si>
  <si>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</si>
  <si>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</si>
  <si>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</si>
  <si>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</si>
  <si>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</si>
  <si>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</si>
  <si>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</si>
  <si>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</si>
  <si>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</si>
  <si>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</si>
  <si>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</si>
  <si>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</si>
  <si>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</si>
  <si>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</si>
  <si>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</si>
  <si>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</si>
  <si>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</si>
  <si>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</si>
  <si>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</si>
  <si>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</si>
  <si>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</si>
  <si>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</si>
  <si>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</si>
  <si>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</si>
  <si>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</si>
  <si>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</si>
  <si>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</si>
  <si>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</si>
  <si>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</si>
  <si>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</si>
  <si>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</si>
  <si>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</si>
  <si>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</si>
  <si>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</si>
  <si>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</si>
  <si>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</si>
  <si>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</si>
  <si>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</si>
  <si>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</si>
  <si>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</si>
  <si>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</si>
  <si>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</si>
  <si>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</si>
  <si>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</si>
  <si>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</si>
  <si>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</si>
  <si>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</si>
  <si>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</si>
  <si>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</si>
  <si>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</si>
  <si>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</si>
  <si>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</si>
  <si>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</si>
  <si>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</si>
  <si>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</si>
  <si>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</si>
  <si>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</si>
  <si>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</si>
  <si>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</si>
  <si>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</si>
  <si>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</si>
  <si>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</si>
  <si>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</si>
  <si>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</si>
  <si>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</si>
  <si>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</si>
  <si>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</si>
  <si>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</si>
  <si>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</si>
  <si>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</si>
  <si>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</si>
  <si>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</si>
  <si>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</si>
  <si>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</si>
  <si>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</si>
  <si>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</si>
  <si>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</si>
  <si>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</si>
  <si>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</si>
  <si>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</si>
  <si>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</si>
  <si>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</si>
  <si>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</si>
  <si>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</si>
  <si>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</si>
  <si>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</si>
  <si>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</si>
  <si>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</si>
  <si>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</si>
  <si>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</si>
  <si>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</si>
  <si>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</si>
  <si>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</si>
  <si>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</si>
  <si>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</si>
  <si>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</si>
  <si>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</si>
  <si>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</si>
  <si>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</si>
  <si>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</si>
  <si>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</si>
  <si>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</si>
  <si>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</si>
  <si>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</si>
  <si>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</si>
  <si>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</si>
  <si>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</si>
  <si>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</si>
  <si>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</si>
  <si>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</si>
  <si>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</si>
  <si>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</si>
  <si>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</si>
  <si>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</si>
  <si>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</si>
  <si>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</si>
  <si>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</si>
  <si>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</si>
  <si>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</si>
  <si>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</si>
  <si>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</si>
  <si>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</si>
  <si>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</si>
  <si>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</si>
  <si>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</si>
  <si>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</si>
  <si>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</si>
  <si>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</si>
  <si>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</si>
  <si>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</si>
  <si>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</si>
  <si>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</si>
  <si>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</si>
  <si>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</si>
  <si>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</si>
  <si>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</si>
  <si>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</si>
  <si>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</si>
  <si>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</si>
  <si>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</si>
  <si>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</si>
  <si>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</si>
  <si>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</si>
  <si>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</si>
  <si>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</si>
  <si>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</si>
  <si>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</si>
  <si>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</si>
  <si>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</si>
  <si>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</si>
  <si>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</si>
  <si>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</si>
  <si>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</si>
  <si>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</si>
  <si>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</si>
  <si>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</si>
  <si>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</si>
  <si>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</si>
  <si>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</si>
  <si>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</si>
  <si>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</si>
  <si>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</si>
  <si>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</si>
  <si>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</si>
  <si>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</si>
  <si>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</si>
  <si>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</si>
  <si>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</si>
  <si>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</si>
  <si>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</si>
  <si>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</si>
  <si>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</si>
  <si>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</si>
  <si>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</si>
  <si>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</si>
  <si>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</si>
  <si>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</si>
  <si>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</si>
  <si>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</si>
  <si>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</si>
  <si>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</si>
  <si>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</si>
  <si>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</si>
  <si>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</si>
  <si>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</si>
  <si>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</si>
  <si>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</si>
  <si>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</si>
  <si>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</si>
  <si>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</si>
  <si>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</si>
  <si>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</si>
  <si>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</si>
  <si>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</si>
  <si>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</si>
  <si>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</si>
  <si>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</si>
  <si>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</si>
  <si>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</si>
  <si>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</si>
  <si>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</si>
  <si>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</si>
  <si>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</si>
  <si>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</si>
  <si>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</si>
  <si>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</si>
  <si>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</si>
  <si>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</si>
  <si>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</si>
  <si>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</si>
  <si>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</si>
  <si>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</si>
  <si>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</si>
  <si>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</si>
  <si>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</si>
  <si>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</si>
  <si>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</si>
  <si>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</si>
  <si>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</si>
  <si>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</si>
  <si>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</si>
  <si>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</si>
  <si>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</si>
  <si>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</si>
  <si>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</si>
  <si>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</si>
  <si>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</si>
  <si>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</si>
  <si>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</si>
  <si>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</si>
  <si>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</si>
  <si>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</si>
  <si>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</si>
  <si>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</si>
  <si>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</si>
  <si>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</si>
  <si>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</si>
  <si>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</si>
  <si>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</si>
  <si>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</si>
  <si>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</si>
  <si>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</si>
  <si>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</si>
  <si>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</si>
  <si>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</si>
  <si>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</si>
  <si>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</si>
  <si>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</si>
  <si>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</si>
  <si>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</si>
  <si>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</si>
  <si>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</si>
  <si>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</si>
  <si>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</si>
  <si>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</si>
  <si>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</si>
  <si>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</si>
  <si>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</si>
  <si>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</si>
  <si>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</si>
  <si>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</si>
  <si>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</si>
  <si>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</si>
  <si>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</si>
  <si>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</si>
  <si>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</si>
  <si>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</si>
  <si>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</si>
  <si>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</si>
  <si>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</si>
  <si>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</si>
  <si>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</si>
  <si>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</si>
  <si>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</si>
  <si>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</si>
  <si>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</si>
  <si>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</si>
  <si>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</si>
  <si>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</si>
  <si>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</si>
  <si>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</si>
  <si>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</si>
  <si>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</si>
  <si>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</si>
  <si>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</si>
  <si>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</si>
  <si>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</si>
  <si>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</si>
  <si>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</si>
  <si>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</si>
  <si>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</si>
  <si>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</si>
  <si>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</si>
  <si>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</si>
  <si>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</si>
  <si>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</si>
  <si>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</si>
  <si>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</si>
  <si>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</si>
  <si>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</si>
  <si>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</si>
  <si>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</si>
  <si>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</si>
  <si>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</si>
  <si>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</si>
  <si>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</si>
  <si>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</si>
  <si>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</si>
  <si>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</si>
  <si>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</si>
  <si>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</si>
  <si>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</si>
  <si>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</si>
  <si>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</si>
  <si>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</si>
  <si>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</si>
  <si>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</si>
  <si>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</si>
  <si>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</si>
  <si>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</si>
  <si>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</si>
  <si>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</si>
  <si>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</si>
  <si>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</si>
  <si>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</si>
  <si>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</si>
  <si>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</si>
  <si>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</si>
  <si>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</si>
  <si>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</si>
  <si>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</si>
  <si>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</si>
  <si>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</si>
  <si>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</si>
  <si>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</si>
  <si>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</si>
  <si>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</si>
  <si>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</si>
  <si>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</si>
  <si>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</si>
  <si>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</si>
  <si>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</si>
  <si>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</si>
  <si>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</si>
  <si>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</si>
  <si>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</si>
  <si>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</si>
  <si>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</si>
  <si>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</si>
  <si>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</si>
  <si>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</si>
  <si>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</si>
  <si>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</si>
  <si>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</si>
  <si>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</si>
  <si>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</si>
  <si>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</si>
  <si>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</si>
  <si>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</si>
  <si>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</si>
  <si>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</si>
  <si>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</si>
  <si>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</si>
  <si>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</si>
  <si>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</si>
  <si>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</si>
  <si>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</si>
  <si>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</si>
  <si>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</si>
  <si>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</si>
  <si>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</si>
  <si>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</si>
  <si>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</si>
  <si>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</si>
  <si>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</si>
  <si>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</si>
  <si>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</si>
  <si>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</si>
  <si>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</si>
  <si>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</si>
  <si>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</si>
  <si>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</si>
  <si>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</si>
  <si>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</si>
  <si>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</si>
  <si>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</si>
  <si>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</si>
  <si>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</si>
  <si>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</si>
  <si>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</si>
  <si>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</si>
  <si>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</si>
  <si>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</si>
  <si>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</si>
  <si>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</si>
  <si>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</si>
  <si>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</si>
  <si>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</si>
  <si>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</si>
  <si>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</si>
  <si>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</si>
  <si>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</si>
  <si>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</si>
  <si>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</si>
  <si>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</si>
  <si>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</si>
  <si>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</si>
  <si>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</si>
  <si>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</si>
  <si>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</si>
  <si>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</si>
  <si>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</si>
  <si>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</si>
  <si>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</si>
  <si>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</si>
  <si>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</si>
  <si>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</si>
  <si>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</si>
  <si>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</si>
  <si>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</si>
  <si>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</si>
  <si>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</si>
  <si>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</si>
  <si>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</si>
  <si>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</si>
  <si>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</si>
  <si>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</si>
  <si>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</si>
  <si>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</si>
  <si>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</si>
  <si>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</si>
  <si>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</si>
  <si>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</si>
  <si>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</si>
  <si>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</si>
  <si>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</si>
  <si>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</si>
  <si>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</si>
  <si>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</si>
  <si>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</si>
  <si>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</si>
  <si>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</si>
  <si>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</si>
  <si>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</si>
  <si>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</si>
  <si>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</si>
  <si>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</si>
  <si>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</si>
  <si>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</si>
  <si>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</si>
  <si>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</si>
  <si>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</si>
  <si>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</si>
  <si>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</si>
  <si>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</si>
  <si>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</si>
  <si>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</si>
  <si>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</si>
  <si>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</si>
  <si>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</si>
  <si>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</si>
  <si>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</si>
  <si>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</si>
  <si>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</si>
  <si>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</si>
  <si>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</si>
  <si>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</si>
  <si>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</si>
  <si>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</si>
  <si>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</si>
  <si>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</si>
  <si>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</si>
  <si>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</si>
  <si>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</si>
  <si>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</si>
  <si>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</si>
  <si>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</si>
  <si>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</si>
  <si>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</si>
  <si>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</si>
  <si>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</si>
  <si>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</si>
  <si>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</si>
  <si>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</si>
  <si>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</si>
  <si>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</si>
  <si>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</si>
  <si>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</si>
  <si>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</si>
  <si>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</si>
  <si>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</si>
  <si>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</si>
  <si>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</si>
  <si>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</si>
  <si>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</si>
  <si>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</si>
  <si>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</si>
  <si>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</si>
  <si>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</si>
  <si>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</si>
  <si>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</si>
  <si>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</si>
  <si>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</si>
  <si>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</si>
  <si>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</si>
  <si>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</si>
  <si>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</si>
  <si>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</si>
  <si>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</si>
  <si>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</si>
  <si>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</si>
  <si>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</si>
  <si>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</si>
  <si>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</si>
  <si>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</si>
  <si>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</si>
  <si>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</si>
  <si>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</si>
  <si>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</si>
  <si>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</si>
  <si>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</si>
  <si>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</si>
  <si>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</si>
  <si>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</si>
  <si>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</si>
  <si>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</si>
  <si>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</si>
  <si>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</si>
  <si>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</si>
  <si>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</si>
  <si>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</si>
  <si>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</si>
  <si>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</si>
  <si>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</si>
  <si>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</si>
  <si>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</si>
  <si>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</si>
  <si>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</si>
  <si>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</si>
  <si>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</si>
  <si>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</si>
  <si>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</si>
  <si>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</si>
  <si>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</si>
  <si>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</si>
  <si>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</si>
  <si>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</si>
  <si>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</si>
  <si>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</si>
  <si>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</si>
  <si>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</si>
  <si>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</si>
  <si>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</si>
  <si>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</si>
  <si>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</si>
  <si>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</si>
  <si>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</si>
  <si>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</si>
  <si>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</si>
  <si>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</si>
  <si>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</si>
  <si>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Helgesen Industries Inc.</t>
  </si>
  <si>
    <t xml:space="preserve">metal fabrication and coating </t>
  </si>
  <si>
    <t>1055 W Sumner St. Hartford, WI, 53027</t>
  </si>
  <si>
    <t xml:space="preserve">Karl Knutson </t>
  </si>
  <si>
    <t>environmental@helgesen.com</t>
  </si>
  <si>
    <t>2627094444</t>
  </si>
  <si>
    <t xml:space="preserve">Director of Engineering and Quality </t>
  </si>
  <si>
    <t>https://helgesen.com/about-helgesen-industries/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</si>
</sst>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environmental@helgese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helgesen.com/about-helgesen-industries/" TargetMode="External"/><Relationship Id="rId4" Type="http://schemas.openxmlformats.org/officeDocument/2006/relationships/hyperlink" Target="mailto:environmental@helgesen.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8"/>
      <c r="B2" s="5" t="s">
        <v>837</v>
      </c>
      <c r="C2" s="3"/>
      <c r="D2" s="175"/>
      <c r="E2" s="3"/>
      <c r="F2" s="3"/>
      <c r="G2" s="25"/>
    </row>
    <row r="3" spans="1:7">
      <c r="A3" s="308"/>
      <c r="B3" s="3" t="s">
        <v>829</v>
      </c>
      <c r="C3" s="5"/>
      <c r="D3" s="176"/>
      <c r="E3" s="3"/>
      <c r="F3" s="5"/>
      <c r="G3" s="25"/>
    </row>
    <row r="4" spans="1:7" ht="15">
      <c r="A4" s="308"/>
      <c r="B4" s="30" t="s">
        <v>839</v>
      </c>
      <c r="C4" s="6"/>
      <c r="D4" s="177"/>
      <c r="E4" s="3"/>
      <c r="F4" s="6"/>
      <c r="G4" s="25"/>
    </row>
    <row r="5" spans="1:7" ht="13.2">
      <c r="A5" s="308"/>
      <c r="B5" s="29" t="s">
        <v>1030</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840</v>
      </c>
      <c r="C9" s="311"/>
      <c r="D9" s="311"/>
      <c r="E9" s="311"/>
      <c r="F9" s="311"/>
      <c r="G9" s="25"/>
    </row>
    <row r="10" spans="1:7" ht="27" customHeight="1">
      <c r="A10" s="308"/>
      <c r="B10" s="312" t="s">
        <v>434</v>
      </c>
      <c r="C10" s="312"/>
      <c r="D10" s="312"/>
      <c r="E10" s="312"/>
      <c r="F10" s="312"/>
      <c r="G10" s="25"/>
    </row>
    <row r="11" spans="1:7" ht="27" customHeight="1">
      <c r="A11" s="308"/>
      <c r="B11" s="313"/>
      <c r="C11" s="313"/>
      <c r="D11" s="313"/>
      <c r="E11" s="313"/>
      <c r="F11" s="313"/>
      <c r="G11" s="25"/>
    </row>
    <row r="12" spans="1:7">
      <c r="A12" s="308"/>
      <c r="B12" s="31" t="s">
        <v>838</v>
      </c>
      <c r="C12" s="32" t="s">
        <v>841</v>
      </c>
      <c r="D12" s="179" t="s">
        <v>842</v>
      </c>
      <c r="E12" s="32" t="s">
        <v>608</v>
      </c>
      <c r="F12" s="32" t="s">
        <v>609</v>
      </c>
      <c r="G12" s="25"/>
    </row>
    <row r="13" spans="1:7" ht="20.399999999999999">
      <c r="A13" s="308"/>
      <c r="B13" s="2">
        <v>1</v>
      </c>
      <c r="C13" s="27" t="s">
        <v>1078</v>
      </c>
      <c r="D13" s="28" t="s">
        <v>866</v>
      </c>
      <c r="E13" s="163" t="s">
        <v>843</v>
      </c>
      <c r="F13" s="163"/>
      <c r="G13" s="25"/>
    </row>
    <row r="14" spans="1:7" ht="30.6">
      <c r="A14" s="308"/>
      <c r="B14" s="2">
        <v>2</v>
      </c>
      <c r="C14" s="27" t="s">
        <v>1078</v>
      </c>
      <c r="D14" s="28" t="s">
        <v>1015</v>
      </c>
      <c r="E14" s="163" t="s">
        <v>526</v>
      </c>
      <c r="F14" s="163" t="s">
        <v>527</v>
      </c>
      <c r="G14" s="25"/>
    </row>
    <row r="15" spans="1:7" ht="89.1" customHeight="1">
      <c r="A15" s="308"/>
      <c r="B15" s="293">
        <v>2.0099999999999998</v>
      </c>
      <c r="C15" s="305" t="s">
        <v>1078</v>
      </c>
      <c r="D15" s="314" t="s">
        <v>2229</v>
      </c>
      <c r="E15" s="164" t="s">
        <v>610</v>
      </c>
      <c r="F15" s="164" t="s">
        <v>613</v>
      </c>
      <c r="G15" s="25"/>
    </row>
    <row r="16" spans="1:7" ht="99" customHeight="1">
      <c r="A16" s="308"/>
      <c r="B16" s="294"/>
      <c r="C16" s="306"/>
      <c r="D16" s="315"/>
      <c r="E16" s="165"/>
      <c r="F16" s="165" t="s">
        <v>611</v>
      </c>
      <c r="G16" s="25"/>
    </row>
    <row r="17" spans="1:7" ht="63" customHeight="1">
      <c r="A17" s="308"/>
      <c r="B17" s="295"/>
      <c r="C17" s="307"/>
      <c r="D17" s="316"/>
      <c r="E17" s="27"/>
      <c r="F17" s="27" t="s">
        <v>612</v>
      </c>
      <c r="G17" s="25"/>
    </row>
    <row r="18" spans="1:7" ht="117" customHeight="1">
      <c r="A18" s="308"/>
      <c r="B18" s="293">
        <v>2.02</v>
      </c>
      <c r="C18" s="305" t="s">
        <v>1078</v>
      </c>
      <c r="D18" s="314" t="s">
        <v>2230</v>
      </c>
      <c r="E18" s="164" t="s">
        <v>435</v>
      </c>
      <c r="F18" s="164" t="s">
        <v>521</v>
      </c>
      <c r="G18" s="25"/>
    </row>
    <row r="19" spans="1:7" ht="71.099999999999994" customHeight="1">
      <c r="A19" s="308"/>
      <c r="B19" s="294"/>
      <c r="C19" s="306"/>
      <c r="D19" s="315"/>
      <c r="E19" s="165" t="s">
        <v>525</v>
      </c>
      <c r="F19" s="165" t="s">
        <v>436</v>
      </c>
      <c r="G19" s="25"/>
    </row>
    <row r="20" spans="1:7" ht="90.75" customHeight="1">
      <c r="A20" s="308"/>
      <c r="B20" s="294"/>
      <c r="C20" s="306"/>
      <c r="D20" s="315"/>
      <c r="E20" s="165"/>
      <c r="F20" s="165" t="s">
        <v>615</v>
      </c>
      <c r="G20" s="25"/>
    </row>
    <row r="21" spans="1:7" ht="74.25" customHeight="1">
      <c r="A21" s="308"/>
      <c r="B21" s="295"/>
      <c r="C21" s="307"/>
      <c r="D21" s="316"/>
      <c r="E21" s="27"/>
      <c r="F21" s="27" t="s">
        <v>614</v>
      </c>
      <c r="G21" s="25"/>
    </row>
    <row r="22" spans="1:7" ht="90" customHeight="1">
      <c r="A22" s="308"/>
      <c r="B22" s="299">
        <v>2.0299999999999998</v>
      </c>
      <c r="C22" s="299" t="s">
        <v>812</v>
      </c>
      <c r="D22" s="302" t="s">
        <v>2231</v>
      </c>
      <c r="E22" s="305" t="s">
        <v>433</v>
      </c>
      <c r="F22" s="164" t="s">
        <v>456</v>
      </c>
      <c r="G22" s="25"/>
    </row>
    <row r="23" spans="1:7" ht="109.5" customHeight="1">
      <c r="A23" s="308"/>
      <c r="B23" s="300"/>
      <c r="C23" s="300"/>
      <c r="D23" s="303"/>
      <c r="E23" s="306"/>
      <c r="F23" s="165" t="s">
        <v>813</v>
      </c>
      <c r="G23" s="25"/>
    </row>
    <row r="24" spans="1:7" ht="74.25" customHeight="1">
      <c r="A24" s="308"/>
      <c r="B24" s="301"/>
      <c r="C24" s="301"/>
      <c r="D24" s="304"/>
      <c r="E24" s="307"/>
      <c r="F24" s="27" t="s">
        <v>432</v>
      </c>
      <c r="G24" s="25"/>
    </row>
    <row r="25" spans="1:7" ht="72" customHeight="1">
      <c r="A25" s="308"/>
      <c r="B25" s="2" t="s">
        <v>454</v>
      </c>
      <c r="C25" s="27" t="s">
        <v>455</v>
      </c>
      <c r="D25" s="28" t="s">
        <v>2232</v>
      </c>
      <c r="E25" s="27" t="s">
        <v>2227</v>
      </c>
      <c r="F25" s="27" t="s">
        <v>457</v>
      </c>
      <c r="G25" s="25"/>
    </row>
    <row r="26" spans="1:7" ht="98.1" customHeight="1">
      <c r="A26" s="308"/>
      <c r="B26" s="296">
        <v>3</v>
      </c>
      <c r="C26" s="293" t="s">
        <v>67</v>
      </c>
      <c r="D26" s="314" t="s">
        <v>2233</v>
      </c>
      <c r="E26" s="305" t="s">
        <v>0</v>
      </c>
      <c r="F26" s="164" t="s">
        <v>61</v>
      </c>
      <c r="G26" s="25"/>
    </row>
    <row r="27" spans="1:7" ht="90" customHeight="1">
      <c r="A27" s="308"/>
      <c r="B27" s="297"/>
      <c r="C27" s="294"/>
      <c r="D27" s="315"/>
      <c r="E27" s="306"/>
      <c r="F27" s="165" t="s">
        <v>56</v>
      </c>
      <c r="G27" s="25"/>
    </row>
    <row r="28" spans="1:7" ht="19.350000000000001" customHeight="1">
      <c r="A28" s="308"/>
      <c r="B28" s="297"/>
      <c r="C28" s="294"/>
      <c r="D28" s="315"/>
      <c r="E28" s="306"/>
      <c r="F28" s="165" t="s">
        <v>57</v>
      </c>
      <c r="G28" s="25"/>
    </row>
    <row r="29" spans="1:7" ht="74.55" customHeight="1">
      <c r="A29" s="308"/>
      <c r="B29" s="297"/>
      <c r="C29" s="294"/>
      <c r="D29" s="315"/>
      <c r="E29" s="306"/>
      <c r="F29" s="165" t="s">
        <v>58</v>
      </c>
      <c r="G29" s="25"/>
    </row>
    <row r="30" spans="1:7" ht="62.55" customHeight="1">
      <c r="A30" s="308"/>
      <c r="B30" s="297"/>
      <c r="C30" s="294"/>
      <c r="D30" s="315"/>
      <c r="E30" s="306"/>
      <c r="F30" s="165" t="s">
        <v>59</v>
      </c>
      <c r="G30" s="25"/>
    </row>
    <row r="31" spans="1:7" ht="81" customHeight="1">
      <c r="A31" s="308"/>
      <c r="B31" s="297"/>
      <c r="C31" s="294"/>
      <c r="D31" s="315"/>
      <c r="E31" s="306"/>
      <c r="F31" s="165" t="s">
        <v>60</v>
      </c>
      <c r="G31" s="25"/>
    </row>
    <row r="32" spans="1:7" ht="48.75" customHeight="1">
      <c r="A32" s="308"/>
      <c r="B32" s="297"/>
      <c r="C32" s="294"/>
      <c r="D32" s="315"/>
      <c r="E32" s="306"/>
      <c r="F32" s="165" t="s">
        <v>63</v>
      </c>
      <c r="G32" s="25"/>
    </row>
    <row r="33" spans="1:7" ht="98.55" customHeight="1">
      <c r="A33" s="308"/>
      <c r="B33" s="297"/>
      <c r="C33" s="294"/>
      <c r="D33" s="315"/>
      <c r="E33" s="306"/>
      <c r="F33" s="165" t="s">
        <v>62</v>
      </c>
      <c r="G33" s="25"/>
    </row>
    <row r="34" spans="1:7" ht="89.1" customHeight="1">
      <c r="A34" s="308"/>
      <c r="B34" s="297"/>
      <c r="C34" s="294"/>
      <c r="D34" s="315"/>
      <c r="E34" s="306"/>
      <c r="F34" s="165" t="s">
        <v>64</v>
      </c>
      <c r="G34" s="25"/>
    </row>
    <row r="35" spans="1:7" ht="29.1" customHeight="1">
      <c r="A35" s="308"/>
      <c r="B35" s="297"/>
      <c r="C35" s="294"/>
      <c r="D35" s="315"/>
      <c r="E35" s="306"/>
      <c r="F35" s="165" t="s">
        <v>65</v>
      </c>
      <c r="G35" s="25"/>
    </row>
    <row r="36" spans="1:7" ht="112.2">
      <c r="A36" s="308"/>
      <c r="B36" s="298"/>
      <c r="C36" s="295"/>
      <c r="D36" s="316"/>
      <c r="E36" s="307"/>
      <c r="F36" s="166" t="s">
        <v>66</v>
      </c>
      <c r="G36" s="25"/>
    </row>
    <row r="37" spans="1:7" ht="102">
      <c r="A37" s="308"/>
      <c r="B37" s="141">
        <v>3.01</v>
      </c>
      <c r="C37" s="142" t="s">
        <v>67</v>
      </c>
      <c r="D37" s="28" t="s">
        <v>2234</v>
      </c>
      <c r="E37" s="167" t="s">
        <v>1316</v>
      </c>
      <c r="F37" s="168" t="s">
        <v>1420</v>
      </c>
      <c r="G37" s="25"/>
    </row>
    <row r="38" spans="1:7" ht="81.599999999999994">
      <c r="A38" s="308"/>
      <c r="B38" s="141">
        <v>3.02</v>
      </c>
      <c r="C38" s="142" t="s">
        <v>1349</v>
      </c>
      <c r="D38" s="28" t="s">
        <v>2235</v>
      </c>
      <c r="E38" s="167" t="s">
        <v>1364</v>
      </c>
      <c r="F38" s="168" t="s">
        <v>1421</v>
      </c>
      <c r="G38" s="25"/>
    </row>
    <row r="39" spans="1:7" ht="81.599999999999994">
      <c r="A39" s="308"/>
      <c r="B39" s="150">
        <v>4</v>
      </c>
      <c r="C39" s="149" t="s">
        <v>1517</v>
      </c>
      <c r="D39" s="28" t="s">
        <v>2236</v>
      </c>
      <c r="E39" s="27" t="s">
        <v>2182</v>
      </c>
      <c r="F39" s="27" t="s">
        <v>1518</v>
      </c>
      <c r="G39" s="25"/>
    </row>
    <row r="40" spans="1:7" ht="40.799999999999997">
      <c r="A40" s="308"/>
      <c r="B40" s="141">
        <v>4.01</v>
      </c>
      <c r="C40" s="149" t="s">
        <v>1517</v>
      </c>
      <c r="D40" s="28" t="s">
        <v>2238</v>
      </c>
      <c r="E40" s="27" t="s">
        <v>2194</v>
      </c>
      <c r="F40" s="27" t="s">
        <v>2198</v>
      </c>
      <c r="G40" s="25"/>
    </row>
    <row r="41" spans="1:7" ht="40.799999999999997">
      <c r="A41" s="308"/>
      <c r="B41" s="141" t="s">
        <v>2225</v>
      </c>
      <c r="C41" s="149" t="s">
        <v>1517</v>
      </c>
      <c r="D41" s="28" t="s">
        <v>2237</v>
      </c>
      <c r="E41" s="27" t="s">
        <v>2228</v>
      </c>
      <c r="F41" s="27" t="s">
        <v>2226</v>
      </c>
      <c r="G41" s="25"/>
    </row>
    <row r="42" spans="1:7" ht="40.799999999999997">
      <c r="A42" s="308"/>
      <c r="B42" s="141" t="s">
        <v>2259</v>
      </c>
      <c r="C42" s="149" t="s">
        <v>1517</v>
      </c>
      <c r="D42" s="28" t="s">
        <v>2264</v>
      </c>
      <c r="E42" s="27" t="s">
        <v>2227</v>
      </c>
      <c r="F42" s="27" t="s">
        <v>2260</v>
      </c>
      <c r="G42" s="25"/>
    </row>
    <row r="43" spans="1:7" ht="112.2">
      <c r="A43" s="308"/>
      <c r="B43" s="160">
        <v>4.0999999999999996</v>
      </c>
      <c r="C43" s="149" t="s">
        <v>2263</v>
      </c>
      <c r="D43" s="161">
        <v>42867</v>
      </c>
      <c r="E43" s="169" t="s">
        <v>2266</v>
      </c>
      <c r="F43" s="27" t="s">
        <v>2265</v>
      </c>
      <c r="G43" s="25"/>
    </row>
    <row r="44" spans="1:7" ht="71.400000000000006">
      <c r="A44" s="308"/>
      <c r="B44" s="160">
        <v>4.2</v>
      </c>
      <c r="C44" s="149" t="s">
        <v>2263</v>
      </c>
      <c r="D44" s="161">
        <v>42704</v>
      </c>
      <c r="E44" s="169" t="s">
        <v>2462</v>
      </c>
      <c r="F44" s="27" t="s">
        <v>2437</v>
      </c>
      <c r="G44" s="25"/>
    </row>
    <row r="45" spans="1:7" ht="132.6">
      <c r="A45" s="308"/>
      <c r="B45" s="202">
        <v>5</v>
      </c>
      <c r="C45" s="149" t="s">
        <v>2263</v>
      </c>
      <c r="D45" s="161">
        <v>42867</v>
      </c>
      <c r="E45" s="169" t="s">
        <v>12683</v>
      </c>
      <c r="F45" s="27" t="s">
        <v>12405</v>
      </c>
      <c r="G45" s="25"/>
    </row>
    <row r="46" spans="1:7" ht="30.6">
      <c r="A46" s="308"/>
      <c r="B46" s="160">
        <v>5.01</v>
      </c>
      <c r="C46" s="149" t="s">
        <v>2263</v>
      </c>
      <c r="D46" s="161">
        <v>42907</v>
      </c>
      <c r="E46" s="169" t="s">
        <v>15484</v>
      </c>
      <c r="F46" s="27" t="s">
        <v>12405</v>
      </c>
      <c r="G46" s="25"/>
    </row>
    <row r="47" spans="1:7" ht="61.2">
      <c r="A47" s="308"/>
      <c r="B47" s="160">
        <v>5.0999999999999996</v>
      </c>
      <c r="C47" s="149" t="s">
        <v>2263</v>
      </c>
      <c r="D47" s="161">
        <v>43070</v>
      </c>
      <c r="E47" s="169" t="s">
        <v>12893</v>
      </c>
      <c r="F47" s="27" t="s">
        <v>12894</v>
      </c>
      <c r="G47" s="25"/>
    </row>
    <row r="48" spans="1:7" ht="51">
      <c r="A48" s="308"/>
      <c r="B48" s="160">
        <v>5.1100000000000003</v>
      </c>
      <c r="C48" s="149" t="s">
        <v>13129</v>
      </c>
      <c r="D48" s="161">
        <v>43217</v>
      </c>
      <c r="E48" s="169" t="s">
        <v>13255</v>
      </c>
      <c r="F48" s="27" t="s">
        <v>13163</v>
      </c>
      <c r="G48" s="25"/>
    </row>
    <row r="49" spans="1:7" ht="51">
      <c r="A49" s="308"/>
      <c r="B49" s="160">
        <v>5.12</v>
      </c>
      <c r="C49" s="149" t="s">
        <v>13129</v>
      </c>
      <c r="D49" s="161">
        <v>43581</v>
      </c>
      <c r="E49" s="169" t="s">
        <v>13255</v>
      </c>
      <c r="F49" s="27" t="s">
        <v>13807</v>
      </c>
      <c r="G49" s="25"/>
    </row>
    <row r="50" spans="1:7" ht="71.400000000000006">
      <c r="A50" s="308"/>
      <c r="B50" s="202">
        <v>6</v>
      </c>
      <c r="C50" s="149" t="s">
        <v>13129</v>
      </c>
      <c r="D50" s="161">
        <v>43964</v>
      </c>
      <c r="E50" s="169" t="s">
        <v>14020</v>
      </c>
      <c r="F50" s="27" t="s">
        <v>13810</v>
      </c>
      <c r="G50" s="25"/>
    </row>
    <row r="51" spans="1:7" ht="40.799999999999997">
      <c r="A51" s="308"/>
      <c r="B51" s="160">
        <v>6.01</v>
      </c>
      <c r="C51" s="149" t="s">
        <v>13129</v>
      </c>
      <c r="D51" s="161">
        <v>43970</v>
      </c>
      <c r="E51" s="169" t="s">
        <v>15485</v>
      </c>
      <c r="F51" s="169" t="s">
        <v>13810</v>
      </c>
      <c r="G51" s="25"/>
    </row>
    <row r="52" spans="1:7" ht="40.799999999999997">
      <c r="A52" s="308"/>
      <c r="B52" s="160">
        <v>6.1</v>
      </c>
      <c r="C52" s="149" t="s">
        <v>13129</v>
      </c>
      <c r="D52" s="161">
        <v>44314</v>
      </c>
      <c r="E52" s="169" t="s">
        <v>15477</v>
      </c>
      <c r="F52" s="169" t="s">
        <v>15015</v>
      </c>
      <c r="G52" s="25"/>
    </row>
    <row r="53" spans="1:7" ht="40.799999999999997">
      <c r="A53" s="308"/>
      <c r="B53" s="160">
        <v>6.2</v>
      </c>
      <c r="C53" s="149" t="s">
        <v>13129</v>
      </c>
      <c r="D53" s="161">
        <v>44678</v>
      </c>
      <c r="E53" s="169" t="s">
        <v>15477</v>
      </c>
      <c r="F53" s="169" t="s">
        <v>15476</v>
      </c>
      <c r="G53" s="25"/>
    </row>
    <row r="54" spans="1:7" ht="40.799999999999997">
      <c r="A54" s="308"/>
      <c r="B54" s="160">
        <v>6.21</v>
      </c>
      <c r="C54" s="149" t="s">
        <v>13129</v>
      </c>
      <c r="D54" s="161">
        <v>44687</v>
      </c>
      <c r="E54" s="169" t="s">
        <v>15486</v>
      </c>
      <c r="F54" s="169" t="s">
        <v>15476</v>
      </c>
      <c r="G54" s="25"/>
    </row>
    <row r="55" spans="1:7" ht="40.799999999999997">
      <c r="A55" s="308"/>
      <c r="B55" s="160">
        <v>6.22</v>
      </c>
      <c r="C55" s="149" t="s">
        <v>13129</v>
      </c>
      <c r="D55" s="275">
        <v>44692</v>
      </c>
      <c r="E55" s="169" t="s">
        <v>15485</v>
      </c>
      <c r="F55" s="169" t="s">
        <v>15476</v>
      </c>
      <c r="G55" s="25"/>
    </row>
    <row r="56" spans="1:7" ht="51">
      <c r="A56" s="308"/>
      <c r="B56" s="202">
        <v>6.3</v>
      </c>
      <c r="C56" s="149" t="s">
        <v>13129</v>
      </c>
      <c r="D56" s="275">
        <v>45051</v>
      </c>
      <c r="E56" s="169" t="s">
        <v>15753</v>
      </c>
      <c r="F56" s="169" t="s">
        <v>15534</v>
      </c>
      <c r="G56" s="25"/>
    </row>
    <row r="57" spans="1:7" ht="40.799999999999997">
      <c r="A57" s="308"/>
      <c r="B57" s="160">
        <v>6.31</v>
      </c>
      <c r="C57" s="149" t="s">
        <v>13129</v>
      </c>
      <c r="D57" s="275">
        <v>45072</v>
      </c>
      <c r="E57" s="169" t="s">
        <v>15755</v>
      </c>
      <c r="F57" s="169" t="s">
        <v>15534</v>
      </c>
      <c r="G57" s="25"/>
    </row>
    <row r="58" spans="1:7" ht="44.4" customHeight="1">
      <c r="A58" s="308"/>
      <c r="B58" s="202">
        <v>6.4</v>
      </c>
      <c r="C58" s="149" t="s">
        <v>13129</v>
      </c>
      <c r="D58" s="275">
        <v>45408</v>
      </c>
      <c r="E58" s="169" t="s">
        <v>15757</v>
      </c>
      <c r="F58" s="169" t="s">
        <v>15756</v>
      </c>
      <c r="G58" s="25"/>
    </row>
    <row r="59" spans="1:7" ht="13.2" thickBot="1">
      <c r="A59" s="309"/>
      <c r="B59" s="310" t="str">
        <f ca="1">OFFSET(L!$C$1,MATCH("General"&amp;"Cpy",L!$A:$A,0)-1,SL,,)</f>
        <v>© 2024 Responsible Minerals Initiative. All rights reserved.</v>
      </c>
      <c r="C59" s="310"/>
      <c r="D59" s="310"/>
      <c r="E59" s="310"/>
      <c r="F59" s="310"/>
      <c r="G59" s="26"/>
    </row>
    <row r="60" spans="1:7" ht="13.2"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FE27190-8D68-4793-AE02-F40DEDF4B2B3}"/>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33E4748-FD9B-460A-B018-9B1784E2D57F}"/>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71"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2.4">
      <c r="A2" s="105" t="str">
        <f ca="1">OFFSET(L!$C$1,MATCH("Instructions"&amp;ADDRESS(ROW(),COLUMN(),4),L!$A:$A,0)-1,SL,,)</f>
        <v>Introduction</v>
      </c>
      <c r="B2" s="100" t="s">
        <v>1292</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6.2">
      <c r="A5" s="106"/>
      <c r="B5" s="100"/>
    </row>
    <row r="6" spans="1:2" ht="32.4">
      <c r="A6" s="105" t="str">
        <f ca="1">OFFSET(L!$C$1,MATCH("Instructions"&amp;ADDRESS(ROW(),COLUMN(),4),L!$A:$A,0)-1,SL,,)</f>
        <v>Instructions for completing Company Information questions (rows 8 - 22).
Provide comments in ENGLISH only</v>
      </c>
      <c r="B6" s="100" t="s">
        <v>1292</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1292</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1292</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2.4">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6.2">
      <c r="A47" s="106"/>
      <c r="B47" s="100"/>
    </row>
    <row r="48" spans="1:2" ht="32.4">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4.8">
      <c r="A58" s="102" t="str">
        <f ca="1">OFFSET(L!$C$1,MATCH("Instructions"&amp;ADDRESS(ROW(),COLUMN(),4),L!$A:$A,0)-1,SL,,)</f>
        <v>8. Smelter Street -  Provide the street name on which the smelter is located. This field is optional.</v>
      </c>
      <c r="B58" s="100" t="s">
        <v>1291</v>
      </c>
    </row>
    <row r="59" spans="1:2" ht="32.4">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2.4">
      <c r="A74" s="102"/>
      <c r="B74" s="100" t="s">
        <v>437</v>
      </c>
    </row>
    <row r="75" spans="1:2" ht="16.2">
      <c r="A75" s="102" t="str">
        <f ca="1">OFFSET(L!$C$1,MATCH("General"&amp;"Cpy",L!$A:$A,0)-1,SL,,)</f>
        <v>© 2024 Responsible Minerals Initiative. All rights reserved.</v>
      </c>
      <c r="B75" s="101"/>
    </row>
    <row r="76" spans="1:2" ht="16.2">
      <c r="A76" s="103" t="s">
        <v>1025</v>
      </c>
      <c r="B76" s="101"/>
    </row>
    <row r="77" spans="1:2" ht="16.8"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20" activePane="bottomLeft" state="frozen"/>
      <selection activeCell="A4" sqref="A4"/>
      <selection pane="bottomLeft" sqref="A1:D1"/>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8.6">
      <c r="A10" s="74"/>
      <c r="B10" s="63" t="str">
        <f ca="1">OFFSET(L!$C$1,MATCH("Definitions"&amp;ADDRESS(ROW(),COLUMN(),4),L!$A:$A,0)-1,SL,,)</f>
        <v>DRC</v>
      </c>
      <c r="C10" s="63" t="str">
        <f ca="1">OFFSET(L!$C$1,MATCH("Definitions"&amp;ADDRESS(ROW(),COLUMN(),4),L!$A:$A,0)-1,SL,,)</f>
        <v>Democratic Republic of Congo</v>
      </c>
      <c r="D10" s="321"/>
      <c r="E10" s="100" t="s">
        <v>1300</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7.8">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81">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80000000000001"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6.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6.2">
      <c r="A32" s="74"/>
      <c r="B32" s="320" t="str">
        <f ca="1">OFFSET(L!$C$1,MATCH("General"&amp;"Cpy",L!$A:$A,0)-1,SL,,)</f>
        <v>© 2024 Responsible Minerals Initiative. All rights reserved.</v>
      </c>
      <c r="C32" s="320"/>
      <c r="D32" s="321"/>
      <c r="E32" s="100"/>
    </row>
    <row r="33" spans="1:4" ht="13.2" thickBot="1">
      <c r="A33" s="75"/>
      <c r="B33" s="153"/>
      <c r="C33" s="153"/>
      <c r="D33" s="322"/>
    </row>
    <row r="34" spans="1:4" ht="13.2"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80" zoomScaleNormal="80" zoomScalePageLayoutView="70" workbookViewId="0">
      <selection activeCell="D21" sqref="D21:J21"/>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0" hidden="1"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15855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v>
      </c>
      <c r="C10" s="122"/>
      <c r="D10" s="367" t="s">
        <v>15856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t="s">
        <v>15857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277" t="s">
        <v>15858</v>
      </c>
      <c r="E15" s="277"/>
      <c r="F15" s="277"/>
      <c r="G15" s="277"/>
      <c r="H15" s="277"/>
      <c r="I15" s="277"/>
      <c r="J15" s="277"/>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15859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15860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15858</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15861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15859</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15860</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45579</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 xml:space="preserve">Tantalum  </v>
      </c>
      <c r="C26" s="35"/>
      <c r="D26" s="326" t="s">
        <v>485</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 xml:space="preserve">Tin  </v>
      </c>
      <c r="C27" s="35"/>
      <c r="D27" s="326" t="s">
        <v>485</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 xml:space="preserve">Gold  </v>
      </c>
      <c r="C28" s="35"/>
      <c r="D28" s="326" t="s">
        <v>485</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 xml:space="preserve">Tungsten  </v>
      </c>
      <c r="C29" s="35"/>
      <c r="D29" s="326" t="s">
        <v>485</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5" t="str">
        <f ca="1">D25</f>
        <v>Answer</v>
      </c>
      <c r="E31" s="335"/>
      <c r="F31" s="18"/>
      <c r="G31" s="44" t="str">
        <f ca="1">G25</f>
        <v>Comments</v>
      </c>
      <c r="H31" s="44"/>
      <c r="I31" s="44"/>
      <c r="J31" s="83"/>
      <c r="K31" s="36"/>
      <c r="L31" s="111" t="s">
        <v>1231</v>
      </c>
      <c r="P31" s="45">
        <f>COUNTIF(D$26:D$29,"No")</f>
        <v>4</v>
      </c>
      <c r="Q31" s="45" t="str">
        <f>IF(P31=4,""," (*)")</f>
        <v/>
      </c>
      <c r="R31" s="3"/>
      <c r="S31" s="3"/>
      <c r="T31" s="3"/>
      <c r="U31" s="3"/>
      <c r="V31" s="3"/>
      <c r="W31" s="3"/>
      <c r="X31" s="3"/>
      <c r="Y31" s="3"/>
      <c r="Z31" s="3"/>
      <c r="AA31" s="3"/>
      <c r="AB31" s="3"/>
      <c r="AC31" s="3"/>
      <c r="AD31" s="3"/>
      <c r="AE31" s="3"/>
      <c r="AF31" s="3"/>
      <c r="AG31" s="3"/>
      <c r="AH31" s="3"/>
    </row>
    <row r="32" spans="1:34" ht="22.2">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5" t="str">
        <f ca="1">D25</f>
        <v>Answer</v>
      </c>
      <c r="E37" s="335"/>
      <c r="F37" s="18"/>
      <c r="G37" s="44" t="str">
        <f ca="1">G25</f>
        <v>Comments</v>
      </c>
      <c r="H37" s="349"/>
      <c r="I37" s="349"/>
      <c r="J37" s="349"/>
      <c r="K37" s="36"/>
      <c r="L37" s="111" t="s">
        <v>1231</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5" t="str">
        <f ca="1">D25</f>
        <v>Answer</v>
      </c>
      <c r="E43" s="335"/>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2">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2">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2">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2">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484</v>
      </c>
      <c r="E77" s="327"/>
      <c r="F77" s="57"/>
      <c r="G77" s="354" t="s">
        <v>15862</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485</v>
      </c>
      <c r="E79" s="327"/>
      <c r="F79" s="57"/>
      <c r="G79" s="328"/>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484</v>
      </c>
      <c r="E81" s="327"/>
      <c r="F81" s="57"/>
      <c r="G81" s="328"/>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485</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39" t="s">
        <v>485</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485</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v>
      </c>
      <c r="C89" s="57"/>
      <c r="D89" s="326" t="s">
        <v>485</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2463</v>
      </c>
      <c r="D100" s="282" t="str">
        <f>IF(AND(OR($D$27="Yes",$D$27=""),OR($D$33="Yes",$D$33="")),"No","")</f>
        <v/>
      </c>
      <c r="E100" s="282" t="str">
        <f>IF(AND(OR($D$26="Yes",$D$26=""),OR($D$32="Yes",$D$32="")),"50% or less","")</f>
        <v/>
      </c>
      <c r="G100" s="282" t="str">
        <f>IF(OR($D$28="Yes",$D$28=""),"Yes","")</f>
        <v/>
      </c>
    </row>
    <row r="101" spans="2:7" ht="15" hidden="1">
      <c r="B101" s="236" t="s">
        <v>2464</v>
      </c>
      <c r="D101" s="282" t="str">
        <f>IF(AND(OR($D$27="Yes",$D$27=""),OR($D$33="Yes",$D$33="")),"Unknown","")</f>
        <v/>
      </c>
      <c r="E101" s="282" t="str">
        <f>IF(AND(OR($D$26="Yes",$D$26=""),OR($D$32="Yes",$D$32="")),"None","")</f>
        <v/>
      </c>
      <c r="G101" s="282" t="str">
        <f>IF(OR($D$28="Yes",$D$28=""),"No","")</f>
        <v/>
      </c>
    </row>
    <row r="102" spans="2:7" ht="15" hidden="1">
      <c r="B102" s="236" t="s">
        <v>2465</v>
      </c>
      <c r="D102" s="282" t="str">
        <f>IF(AND(OR($D$28="Yes",$D$28=""),OR($D$34="Yes",$D$34="")),"Yes","")</f>
        <v/>
      </c>
      <c r="E102" s="282" t="str">
        <f>IF(AND(OR($D$27="Yes",$D$27=""),OR($D$33="Yes",$D$33="")),"100%","")</f>
        <v/>
      </c>
      <c r="G102" s="282" t="str">
        <f>IF(OR($D$29="Yes",$D$29=""),"Yes","")</f>
        <v/>
      </c>
    </row>
    <row r="103" spans="2:7" ht="15" hidden="1">
      <c r="B103" s="236" t="s">
        <v>2466</v>
      </c>
      <c r="D103" s="282" t="str">
        <f>IF(AND(OR($D$28="Yes",$D$28=""),OR($D$34="Yes",$D$34="")),"No","")</f>
        <v/>
      </c>
      <c r="E103" s="282" t="str">
        <f>IF(AND(OR($D$27="Yes",$D$27=""),OR($D$33="Yes",$D$33="")),"Greater than 90%","")</f>
        <v/>
      </c>
      <c r="G103" s="282" t="str">
        <f>IF(OR($D$29="Yes",$D$29=""),"No","")</f>
        <v/>
      </c>
    </row>
    <row r="104" spans="2:7" ht="15" hidden="1">
      <c r="B104" s="236" t="s">
        <v>487</v>
      </c>
      <c r="D104" s="282" t="str">
        <f>IF(AND(OR($D$28="Yes",$D$28=""),OR($D$34="Yes",$D$34="")),"Unknown","")</f>
        <v/>
      </c>
      <c r="E104" s="282" t="str">
        <f>IF(AND(OR($D$27="Yes",$D$27=""),OR($D$33="Yes",$D$33="")),"Greater than 75%","")</f>
        <v/>
      </c>
    </row>
    <row r="105" spans="2:7" ht="15" hidden="1">
      <c r="B105" s="236" t="s">
        <v>14954</v>
      </c>
      <c r="D105" s="282" t="str">
        <f>IF(AND(OR($D$29="Yes",$D$29=""),OR($D$35="Yes",$D$35="")),"Yes","")</f>
        <v/>
      </c>
      <c r="E105" s="282" t="str">
        <f>IF(AND(OR($D$27="Yes",$D$27=""),OR($D$33="Yes",$D$33="")),"Greater than 50%","")</f>
        <v/>
      </c>
    </row>
    <row r="106" spans="2:7" ht="15" hidden="1">
      <c r="B106" s="236" t="s">
        <v>12372</v>
      </c>
      <c r="D106" s="282" t="str">
        <f>IF(AND(OR($D$29="Yes",$D$29=""),OR($D$35="Yes",$D$35="")),"No","")</f>
        <v/>
      </c>
      <c r="E106" s="282" t="str">
        <f>IF(AND(OR($D$27="Yes",$D$27=""),OR($D$33="Yes",$D$33="")),"50% or less","")</f>
        <v/>
      </c>
    </row>
    <row r="107" spans="2:7" ht="15" hidden="1">
      <c r="B107" s="236" t="s">
        <v>485</v>
      </c>
      <c r="D107" s="282" t="str">
        <f>IF(AND(OR($D$29="Yes",$D$29=""),OR($D$35="Yes",$D$35="")),"Unknown","")</f>
        <v/>
      </c>
      <c r="E107" s="282" t="str">
        <f>IF(AND(OR($D$27="Yes",$D$27=""),OR($D$33="Yes",$D$33="")),"None","")</f>
        <v/>
      </c>
    </row>
    <row r="108" spans="2:7" ht="15" hidden="1">
      <c r="B108" s="236" t="s">
        <v>13946</v>
      </c>
      <c r="E108" s="282" t="str">
        <f>IF(AND(OR($D$28="Yes",$D$28=""),OR($D$34="Yes",$D$34="")),"100%","")</f>
        <v/>
      </c>
    </row>
    <row r="109" spans="2:7" ht="15" hidden="1">
      <c r="B109" s="236" t="s">
        <v>13948</v>
      </c>
      <c r="E109" s="282" t="str">
        <f>IF(AND(OR($D$28="Yes",$D$28=""),OR($D$34="Yes",$D$34="")),"Greater than 90%","")</f>
        <v/>
      </c>
    </row>
    <row r="110" spans="2:7" ht="15" hidden="1">
      <c r="B110" s="236" t="s">
        <v>13949</v>
      </c>
      <c r="E110" s="282" t="str">
        <f>IF(AND(OR($D$28="Yes",$D$28=""),OR($D$34="Yes",$D$34="")),"Greater than 75%","")</f>
        <v/>
      </c>
    </row>
    <row r="111" spans="2:7" ht="1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3">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3:J13"/>
    <mergeCell ref="F3:H3"/>
    <mergeCell ref="I4:J4"/>
    <mergeCell ref="D9:G9"/>
    <mergeCell ref="B7:J7"/>
    <mergeCell ref="B10:B11"/>
    <mergeCell ref="D14:J14"/>
    <mergeCell ref="B6:J6"/>
    <mergeCell ref="D16:J16"/>
    <mergeCell ref="D20:J20"/>
    <mergeCell ref="D38:E38"/>
    <mergeCell ref="G39:J39"/>
    <mergeCell ref="G32:J32"/>
    <mergeCell ref="G29:J29"/>
    <mergeCell ref="D57:E57"/>
    <mergeCell ref="G27:J27"/>
    <mergeCell ref="D21:J21"/>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4:J14">
    <cfRule type="expression" dxfId="30" priority="153" stopIfTrue="1">
      <formula>IF($D$14="",TRUE)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4:J14"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4C749EF3-74ED-4297-9E68-268B2F337848}"/>
    <hyperlink ref="D20" r:id="rId4" xr:uid="{CAA02A7B-0FEE-492B-AC84-5C0424DE1E38}"/>
    <hyperlink ref="G77" r:id="rId5" xr:uid="{1E773593-179D-441F-BCD7-8E666C65A718}"/>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8.2">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95"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19.95"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19.95"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19.95"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19.95"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19.95"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19.95"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19.95"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19.95"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19.95"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19.95"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19.95"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19.95"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19.95"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399999999999999">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399999999999999">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399999999999999">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399999999999999">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399999999999999">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399999999999999">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399999999999999">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399999999999999">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399999999999999">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399999999999999">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399999999999999">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399999999999999">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399999999999999">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399999999999999">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399999999999999">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399999999999999">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399999999999999">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399999999999999">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399999999999999">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399999999999999">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399999999999999">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399999999999999">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399999999999999">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399999999999999">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399999999999999">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399999999999999">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399999999999999">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399999999999999">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399999999999999">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399999999999999">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399999999999999">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399999999999999">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399999999999999">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399999999999999">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399999999999999">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399999999999999">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399999999999999">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399999999999999">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399999999999999">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399999999999999">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399999999999999">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399999999999999">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399999999999999">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399999999999999">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399999999999999">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399999999999999">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399999999999999">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399999999999999">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399999999999999">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399999999999999">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399999999999999">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399999999999999">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399999999999999">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399999999999999">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399999999999999">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399999999999999">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399999999999999">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399999999999999">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399999999999999">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399999999999999">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399999999999999">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399999999999999">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399999999999999">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399999999999999">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399999999999999">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399999999999999">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399999999999999">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399999999999999">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399999999999999">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399999999999999">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399999999999999">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399999999999999">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399999999999999">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399999999999999">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399999999999999">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399999999999999">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399999999999999">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399999999999999">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399999999999999">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399999999999999">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399999999999999">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399999999999999">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399999999999999">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399999999999999">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399999999999999">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399999999999999">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399999999999999">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399999999999999">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399999999999999">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399999999999999">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399999999999999">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399999999999999">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399999999999999">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399999999999999">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399999999999999">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399999999999999">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399999999999999">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399999999999999">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399999999999999">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399999999999999">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399999999999999">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399999999999999">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399999999999999">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399999999999999">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399999999999999">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399999999999999">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399999999999999">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399999999999999">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399999999999999">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399999999999999">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399999999999999">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399999999999999">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399999999999999">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399999999999999">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399999999999999">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399999999999999">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399999999999999">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399999999999999">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399999999999999">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399999999999999">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399999999999999">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399999999999999">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399999999999999">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399999999999999">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399999999999999">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399999999999999">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399999999999999">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399999999999999">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399999999999999">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399999999999999">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399999999999999">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399999999999999">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399999999999999">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2"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E40F5841-565B-4225-8BC9-F5DCCF384A92}"/>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19" priority="9" stopIfTrue="1">
      <formula>IF(AND(B5&lt;&gt;"",C5=""),TRUE)</formula>
    </cfRule>
  </conditionalFormatting>
  <conditionalFormatting sqref="D5:D2504">
    <cfRule type="expression" dxfId="18" priority="13" stopIfTrue="1">
      <formula>IF(AND(LEN($C5)&gt;0,AND($C5&lt;&gt;"Smelter Not Listed",ISBLANK($D5))),1,0)</formula>
    </cfRule>
    <cfRule type="expression" dxfId="17" priority="20" stopIfTrue="1">
      <formula>IF(AND(D5="",$C5=$X$4),TRUE)</formula>
    </cfRule>
    <cfRule type="expression" dxfId="16"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13"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7"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6.2">
      <c r="A2" s="66" t="s">
        <v>888</v>
      </c>
      <c r="B2" s="67" t="str">
        <f>IF(F65=1,"Click here to return to Smelter List","")</f>
        <v/>
      </c>
      <c r="C2" s="121" t="str">
        <f>IF(F65=1,"Click here to return to Product List","")</f>
        <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Helgesen Industries Inc.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 xml:space="preserve">metal fabrication and coating </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Declaration!D14</f>
        <v>1055 W Sumner St. Hartford, WI, 53027</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environmental@helgesen.com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2627094444</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 xml:space="preserve">Karl Knutson </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environmental@helgesen.com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45579</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800</v>
      </c>
      <c r="F13" s="93"/>
      <c r="H13" s="19">
        <f t="shared" si="3"/>
        <v>0</v>
      </c>
    </row>
    <row r="14" spans="1:10" ht="26.4">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 xml:space="preserve">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 xml:space="preserve">6) What percentage of relevant suppliers have provided a response to your supply chain survey? </v>
      </c>
      <c r="B38" s="92"/>
      <c r="C38" s="92"/>
      <c r="D38" s="96"/>
      <c r="E38" s="20" t="s">
        <v>797</v>
      </c>
      <c r="F38" s="93"/>
    </row>
    <row r="39" spans="1:10" ht="26.4">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 xml:space="preserve">Tin  </v>
      </c>
      <c r="B40" s="268">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 xml:space="preserve">7) Have you identified all of the smelters supplying the 3TG to your supply chain? </v>
      </c>
      <c r="B43" s="92"/>
      <c r="C43" s="92"/>
      <c r="D43" s="96"/>
      <c r="E43" s="20" t="s">
        <v>798</v>
      </c>
      <c r="F43" s="93"/>
    </row>
    <row r="44" spans="1:10" ht="51.6">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 xml:space="preserve">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437</v>
      </c>
      <c r="F53" s="93"/>
      <c r="G53" s="93"/>
      <c r="H53" s="93"/>
    </row>
    <row r="54" spans="1:10" ht="39">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1295</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1295</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https://helgesen.com/about-helgesen-industries/</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1295</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Yes</v>
      </c>
      <c r="C58" s="89" t="str">
        <f t="shared" ca="1" si="10"/>
        <v>Complete</v>
      </c>
      <c r="D58" s="95" t="str">
        <f>IF(H58=1,"Click here to answer question (D)","")</f>
        <v/>
      </c>
      <c r="E58" s="20" t="s">
        <v>1295</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No</v>
      </c>
      <c r="C59" s="89" t="str">
        <f t="shared" ca="1" si="10"/>
        <v>Complete</v>
      </c>
      <c r="D59" s="95" t="str">
        <f>IF(H59=1,"Click here to answer question (E)","")</f>
        <v/>
      </c>
      <c r="E59" s="20" t="s">
        <v>1295</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No</v>
      </c>
      <c r="C60" s="89" t="str">
        <f t="shared" ca="1" si="10"/>
        <v>Complete</v>
      </c>
      <c r="D60" s="95" t="str">
        <f>IF(H60=1,"Click here to answer question (F)","")</f>
        <v/>
      </c>
      <c r="E60" s="20" t="s">
        <v>1295</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v>
      </c>
      <c r="B62" s="89" t="str">
        <f>Declaration!D87</f>
        <v>No</v>
      </c>
      <c r="C62" s="89" t="str">
        <f t="shared" ref="C62:C68" ca="1" si="13">IF(H62=1,J62,I62)</f>
        <v>Complete</v>
      </c>
      <c r="D62" s="95" t="str">
        <f>IF(H62=1,"Click here to answer question (G)","")</f>
        <v/>
      </c>
      <c r="E62" s="20" t="s">
        <v>1295</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1295</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2"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2"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196" activePane="bottomLeft" state="frozen"/>
      <selection activeCell="A4" sqref="A4"/>
      <selection pane="bottomLeft" activeCell="A5" sqref="A5"/>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2.8">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45">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1.4">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6">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6">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1.4">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1.4">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1.4">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1.4">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69">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6">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2.8">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6">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9">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1.4">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1.4">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38.6">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13.4">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6">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1.4">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60">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14.2">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43.6">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5.2">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5.2">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1.4">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7.6">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96.6">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10.4">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0.8">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58.8">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1.6">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7.2">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86.4">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1.4">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6">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6.4">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9">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5.2">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8">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2.8">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82.8">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10.4">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9">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2">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2">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0.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1.2">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2.8">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5.6">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93.2">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5.2">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1.4">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193.2">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6">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03.60000000000002">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51.80000000000001">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38">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89.8">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6.6">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1.4">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9">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6">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1.4">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6">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6">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6">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6">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6">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6">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6">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6">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6">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6">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2.8">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76.4">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24.2">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51.80000000000001">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9">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8">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10.4">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8">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6">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0.8">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10.4">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7.39999999999998">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7">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6">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9">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6">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51.8000000000000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96.6">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6">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48.4">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6">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8">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2.8">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7">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193.2">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9.4">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6">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6">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1.4">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2">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5.2">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6">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6">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6">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6">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6">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8.8">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4">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0.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7.799999999999997">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37.799999999999997">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8.8">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8.8">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7.799999999999997">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6">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9">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0.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7.79999999999999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8.8">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1.4">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6">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8.8">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4">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14.4">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14.4">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14.4">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14.4">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14.4">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14.4">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14.4">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14.4">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6">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6">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6">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6">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6">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6">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6">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1.4">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1.4">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5.2">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6">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1.4">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6">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5.2">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6">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6">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6">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6">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6">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6">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1.4">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1.4">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6">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1.4">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1.4">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6">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1.4">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5.2">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5.2">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5.2">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5.2">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9">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9">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9">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9">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55.2">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55.2">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55.2">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55.2">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55.2">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55.2">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5.2">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55.2">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1.4">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5.2">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5.2">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5.2">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1.4">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1.4">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1.4">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1.4">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5.2">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5.2">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5.2">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82.8">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41.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1.4">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1.4">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1.4">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1.4">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1.4">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6">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2.8">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6">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6">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9">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6">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6">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9">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Thomas Melius</cp:lastModifiedBy>
  <cp:lastPrinted>2015-04-21T20:47:43Z</cp:lastPrinted>
  <dcterms:created xsi:type="dcterms:W3CDTF">2010-06-21T21:00:23Z</dcterms:created>
  <dcterms:modified xsi:type="dcterms:W3CDTF">2024-10-14T18:43:27Z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